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9626A4F8-8D3F-9445-9D32-40B6A9E5BDB0}" xr6:coauthVersionLast="36" xr6:coauthVersionMax="36" xr10:uidLastSave="{00000000-0000-0000-0000-000000000000}"/>
  <bookViews>
    <workbookView xWindow="460" yWindow="460" windowWidth="24840" windowHeight="16060" activeTab="1" xr2:uid="{D6DDFC98-3B89-CE4A-8DF4-FC9C6B425A2B}"/>
  </bookViews>
  <sheets>
    <sheet name="Intrachromosomal" sheetId="1" r:id="rId1"/>
    <sheet name="Interchromosomal" sheetId="2" r:id="rId2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0" i="1" l="1"/>
  <c r="B91" i="1"/>
  <c r="I38" i="2" l="1"/>
  <c r="J38" i="2" s="1"/>
  <c r="I36" i="2"/>
  <c r="J36" i="2" s="1"/>
  <c r="H43" i="2"/>
  <c r="H42" i="2"/>
  <c r="H41" i="2"/>
  <c r="H40" i="2"/>
  <c r="H39" i="2"/>
  <c r="H38" i="2"/>
  <c r="H37" i="2"/>
  <c r="H36" i="2"/>
  <c r="E43" i="2"/>
  <c r="E42" i="2"/>
  <c r="E41" i="2"/>
  <c r="E40" i="2"/>
  <c r="E39" i="2"/>
  <c r="E38" i="2"/>
  <c r="E37" i="2"/>
  <c r="E36" i="2"/>
  <c r="I42" i="2"/>
  <c r="J42" i="2" s="1"/>
  <c r="F42" i="2"/>
  <c r="I40" i="2"/>
  <c r="J40" i="2" s="1"/>
  <c r="F40" i="2"/>
  <c r="F38" i="2"/>
  <c r="F36" i="2"/>
  <c r="K40" i="2" l="1"/>
  <c r="K36" i="2"/>
  <c r="K42" i="2"/>
  <c r="K38" i="2"/>
  <c r="AF22" i="1"/>
  <c r="H51" i="1"/>
  <c r="H50" i="1"/>
  <c r="H49" i="1"/>
  <c r="H48" i="1"/>
  <c r="H47" i="1"/>
  <c r="H46" i="1"/>
  <c r="H45" i="1"/>
  <c r="H44" i="1"/>
  <c r="E51" i="1"/>
  <c r="E50" i="1"/>
  <c r="E49" i="1"/>
  <c r="E48" i="1"/>
  <c r="E47" i="1"/>
  <c r="E45" i="1"/>
  <c r="E44" i="1"/>
  <c r="H63" i="1"/>
  <c r="H62" i="1"/>
  <c r="H61" i="1"/>
  <c r="H60" i="1"/>
  <c r="H59" i="1"/>
  <c r="H58" i="1"/>
  <c r="H57" i="1"/>
  <c r="H56" i="1"/>
  <c r="E63" i="1"/>
  <c r="E62" i="1"/>
  <c r="E61" i="1"/>
  <c r="E60" i="1"/>
  <c r="E59" i="1"/>
  <c r="E57" i="1"/>
  <c r="E56" i="1"/>
  <c r="E58" i="1"/>
  <c r="H39" i="1"/>
  <c r="H38" i="1"/>
  <c r="H37" i="1"/>
  <c r="H36" i="1"/>
  <c r="H35" i="1"/>
  <c r="H34" i="1"/>
  <c r="H33" i="1"/>
  <c r="H32" i="1"/>
  <c r="E39" i="1"/>
  <c r="E38" i="1"/>
  <c r="E37" i="1"/>
  <c r="E36" i="1"/>
  <c r="E35" i="1"/>
  <c r="E34" i="1"/>
  <c r="E33" i="1"/>
  <c r="E32" i="1"/>
  <c r="I62" i="1"/>
  <c r="J62" i="1" s="1"/>
  <c r="F62" i="1"/>
  <c r="I60" i="1"/>
  <c r="J60" i="1" s="1"/>
  <c r="F60" i="1"/>
  <c r="I58" i="1"/>
  <c r="J58" i="1" s="1"/>
  <c r="S9" i="1" s="1"/>
  <c r="S32" i="1" s="1"/>
  <c r="F58" i="1"/>
  <c r="I56" i="1"/>
  <c r="J56" i="1" s="1"/>
  <c r="F56" i="1"/>
  <c r="I38" i="1"/>
  <c r="J38" i="1" s="1"/>
  <c r="U7" i="1" s="1"/>
  <c r="U30" i="1" s="1"/>
  <c r="F38" i="1"/>
  <c r="I36" i="1"/>
  <c r="J36" i="1" s="1"/>
  <c r="T7" i="1" s="1"/>
  <c r="T30" i="1" s="1"/>
  <c r="F36" i="1"/>
  <c r="I34" i="1"/>
  <c r="J34" i="1" s="1"/>
  <c r="S7" i="1" s="1"/>
  <c r="S30" i="1" s="1"/>
  <c r="F34" i="1"/>
  <c r="I32" i="1"/>
  <c r="J32" i="1" s="1"/>
  <c r="R7" i="1" s="1"/>
  <c r="R30" i="1" s="1"/>
  <c r="F32" i="1"/>
  <c r="K62" i="1" l="1"/>
  <c r="K36" i="1"/>
  <c r="AE19" i="1" s="1"/>
  <c r="AE30" i="1" s="1"/>
  <c r="K60" i="1"/>
  <c r="U9" i="1"/>
  <c r="U32" i="1" s="1"/>
  <c r="K32" i="1"/>
  <c r="K56" i="1"/>
  <c r="T9" i="1"/>
  <c r="T32" i="1" s="1"/>
  <c r="R9" i="1"/>
  <c r="R32" i="1" s="1"/>
  <c r="Y32" i="1" s="1"/>
  <c r="L36" i="2"/>
  <c r="M36" i="2"/>
  <c r="Y30" i="1"/>
  <c r="K58" i="1"/>
  <c r="K34" i="1"/>
  <c r="AD19" i="1" s="1"/>
  <c r="AD30" i="1" s="1"/>
  <c r="K38" i="1"/>
  <c r="J64" i="2"/>
  <c r="H65" i="2"/>
  <c r="E65" i="2"/>
  <c r="I64" i="2"/>
  <c r="H64" i="2"/>
  <c r="F64" i="2"/>
  <c r="E64" i="2"/>
  <c r="H63" i="2"/>
  <c r="E63" i="2"/>
  <c r="I62" i="2"/>
  <c r="J62" i="2" s="1"/>
  <c r="H62" i="2"/>
  <c r="F62" i="2"/>
  <c r="E62" i="2"/>
  <c r="H61" i="2"/>
  <c r="E61" i="2"/>
  <c r="I60" i="2"/>
  <c r="J60" i="2" s="1"/>
  <c r="H60" i="2"/>
  <c r="F60" i="2"/>
  <c r="E60" i="2"/>
  <c r="H59" i="2"/>
  <c r="E59" i="2"/>
  <c r="I58" i="2"/>
  <c r="J58" i="2" s="1"/>
  <c r="H58" i="2"/>
  <c r="F58" i="2"/>
  <c r="E58" i="2"/>
  <c r="L56" i="1" l="1"/>
  <c r="AF21" i="1"/>
  <c r="AF32" i="1"/>
  <c r="M32" i="1"/>
  <c r="AC21" i="1"/>
  <c r="AC32" i="1" s="1"/>
  <c r="M56" i="1"/>
  <c r="AE21" i="1"/>
  <c r="AE32" i="1" s="1"/>
  <c r="AC19" i="1"/>
  <c r="AC30" i="1" s="1"/>
  <c r="L32" i="1"/>
  <c r="AF19" i="1"/>
  <c r="AF30" i="1" s="1"/>
  <c r="AD21" i="1"/>
  <c r="AD32" i="1" s="1"/>
  <c r="K62" i="2"/>
  <c r="K58" i="2"/>
  <c r="K64" i="2"/>
  <c r="K60" i="2"/>
  <c r="F48" i="2"/>
  <c r="I48" i="2"/>
  <c r="J48" i="2" s="1"/>
  <c r="L58" i="2" l="1"/>
  <c r="M58" i="2"/>
  <c r="H13" i="2" l="1"/>
  <c r="E13" i="2"/>
  <c r="I12" i="2"/>
  <c r="J12" i="2" s="1"/>
  <c r="H12" i="2"/>
  <c r="F12" i="2"/>
  <c r="E12" i="2"/>
  <c r="H11" i="2"/>
  <c r="E11" i="2"/>
  <c r="I10" i="2"/>
  <c r="J10" i="2" s="1"/>
  <c r="H10" i="2"/>
  <c r="F10" i="2"/>
  <c r="E10" i="2"/>
  <c r="H9" i="2"/>
  <c r="E9" i="2"/>
  <c r="I8" i="2"/>
  <c r="J8" i="2" s="1"/>
  <c r="H8" i="2"/>
  <c r="F8" i="2"/>
  <c r="E8" i="2"/>
  <c r="H7" i="2"/>
  <c r="E7" i="2"/>
  <c r="I6" i="2"/>
  <c r="J6" i="2" s="1"/>
  <c r="H6" i="2"/>
  <c r="F6" i="2"/>
  <c r="E6" i="2"/>
  <c r="H5" i="2"/>
  <c r="E5" i="2"/>
  <c r="I4" i="2"/>
  <c r="J4" i="2" s="1"/>
  <c r="H4" i="2"/>
  <c r="F4" i="2"/>
  <c r="E4" i="2"/>
  <c r="H3" i="2"/>
  <c r="E3" i="2"/>
  <c r="I2" i="2"/>
  <c r="J2" i="2" s="1"/>
  <c r="H2" i="2"/>
  <c r="F2" i="2"/>
  <c r="E2" i="2"/>
  <c r="H31" i="2"/>
  <c r="E31" i="2"/>
  <c r="I30" i="2"/>
  <c r="J30" i="2" s="1"/>
  <c r="F30" i="2"/>
  <c r="E30" i="2"/>
  <c r="H29" i="2"/>
  <c r="I28" i="2"/>
  <c r="J28" i="2" s="1"/>
  <c r="H28" i="2"/>
  <c r="F28" i="2"/>
  <c r="H27" i="2"/>
  <c r="E27" i="2"/>
  <c r="I26" i="2"/>
  <c r="J26" i="2" s="1"/>
  <c r="H26" i="2"/>
  <c r="F26" i="2"/>
  <c r="E26" i="2"/>
  <c r="H25" i="2"/>
  <c r="E25" i="2"/>
  <c r="I24" i="2"/>
  <c r="J24" i="2" s="1"/>
  <c r="H24" i="2"/>
  <c r="F24" i="2"/>
  <c r="E24" i="2"/>
  <c r="H23" i="2"/>
  <c r="E23" i="2"/>
  <c r="I22" i="2"/>
  <c r="J22" i="2" s="1"/>
  <c r="H22" i="2"/>
  <c r="F22" i="2"/>
  <c r="E22" i="2"/>
  <c r="H21" i="2"/>
  <c r="E21" i="2"/>
  <c r="I20" i="2"/>
  <c r="J20" i="2" s="1"/>
  <c r="H20" i="2"/>
  <c r="F20" i="2"/>
  <c r="E20" i="2"/>
  <c r="H19" i="2"/>
  <c r="E19" i="2"/>
  <c r="I18" i="2"/>
  <c r="J18" i="2" s="1"/>
  <c r="H18" i="2"/>
  <c r="F18" i="2"/>
  <c r="E18" i="2"/>
  <c r="E14" i="1"/>
  <c r="F14" i="1"/>
  <c r="H14" i="1"/>
  <c r="I14" i="1"/>
  <c r="J14" i="1" s="1"/>
  <c r="R6" i="1" s="1"/>
  <c r="R29" i="1" s="1"/>
  <c r="E15" i="1"/>
  <c r="H15" i="1"/>
  <c r="E16" i="1"/>
  <c r="F16" i="1"/>
  <c r="H16" i="1"/>
  <c r="I16" i="1"/>
  <c r="J16" i="1" s="1"/>
  <c r="E17" i="1"/>
  <c r="H17" i="1"/>
  <c r="E18" i="1"/>
  <c r="F18" i="1"/>
  <c r="H18" i="1"/>
  <c r="I18" i="1"/>
  <c r="J18" i="1" s="1"/>
  <c r="E19" i="1"/>
  <c r="H19" i="1"/>
  <c r="E20" i="1"/>
  <c r="F20" i="1"/>
  <c r="H20" i="1"/>
  <c r="I20" i="1"/>
  <c r="J20" i="1" s="1"/>
  <c r="E21" i="1"/>
  <c r="H21" i="1"/>
  <c r="E22" i="1"/>
  <c r="F22" i="1"/>
  <c r="H22" i="1"/>
  <c r="I22" i="1"/>
  <c r="J22" i="1" s="1"/>
  <c r="E23" i="1"/>
  <c r="H23" i="1"/>
  <c r="E24" i="1"/>
  <c r="F24" i="1"/>
  <c r="H24" i="1"/>
  <c r="I24" i="1"/>
  <c r="J24" i="1" s="1"/>
  <c r="E25" i="1"/>
  <c r="H25" i="1"/>
  <c r="E26" i="1"/>
  <c r="F26" i="1"/>
  <c r="H26" i="1"/>
  <c r="I26" i="1"/>
  <c r="J26" i="1" s="1"/>
  <c r="E27" i="1"/>
  <c r="H27" i="1"/>
  <c r="K2" i="2" l="1"/>
  <c r="K6" i="2"/>
  <c r="K10" i="2"/>
  <c r="K30" i="2"/>
  <c r="K8" i="2"/>
  <c r="K12" i="2"/>
  <c r="K26" i="1"/>
  <c r="K22" i="1"/>
  <c r="K18" i="1"/>
  <c r="K14" i="1"/>
  <c r="K20" i="2"/>
  <c r="K24" i="2"/>
  <c r="K4" i="2"/>
  <c r="K18" i="2"/>
  <c r="K26" i="2"/>
  <c r="K22" i="2"/>
  <c r="K28" i="2"/>
  <c r="K20" i="1"/>
  <c r="K16" i="1"/>
  <c r="K24" i="1"/>
  <c r="M14" i="1" l="1"/>
  <c r="L14" i="1"/>
  <c r="AC18" i="1"/>
  <c r="AC29" i="1" s="1"/>
  <c r="B124" i="2"/>
  <c r="B126" i="2"/>
  <c r="B121" i="2"/>
  <c r="B118" i="2"/>
  <c r="B119" i="2"/>
  <c r="M18" i="2"/>
  <c r="L2" i="2"/>
  <c r="M2" i="2"/>
  <c r="L18" i="2"/>
  <c r="H113" i="2" l="1"/>
  <c r="H112" i="2"/>
  <c r="H111" i="2"/>
  <c r="H110" i="2"/>
  <c r="H107" i="2"/>
  <c r="H106" i="2"/>
  <c r="E113" i="2"/>
  <c r="E112" i="2"/>
  <c r="E111" i="2"/>
  <c r="E110" i="2"/>
  <c r="E106" i="2"/>
  <c r="H101" i="2"/>
  <c r="H100" i="2"/>
  <c r="H99" i="2"/>
  <c r="H98" i="2"/>
  <c r="H97" i="2"/>
  <c r="H96" i="2"/>
  <c r="H95" i="2"/>
  <c r="H94" i="2"/>
  <c r="E100" i="2"/>
  <c r="E99" i="2"/>
  <c r="E98" i="2"/>
  <c r="E96" i="2"/>
  <c r="E94" i="2"/>
  <c r="H89" i="2"/>
  <c r="H88" i="2"/>
  <c r="H87" i="2"/>
  <c r="H86" i="2"/>
  <c r="H85" i="2"/>
  <c r="H84" i="2"/>
  <c r="H83" i="2"/>
  <c r="H82" i="2"/>
  <c r="E89" i="2"/>
  <c r="E88" i="2"/>
  <c r="E87" i="2"/>
  <c r="E86" i="2"/>
  <c r="E85" i="2"/>
  <c r="E84" i="2"/>
  <c r="E83" i="2"/>
  <c r="E82" i="2"/>
  <c r="H77" i="2"/>
  <c r="H76" i="2"/>
  <c r="H75" i="2"/>
  <c r="H74" i="2"/>
  <c r="H73" i="2"/>
  <c r="H72" i="2"/>
  <c r="H71" i="2"/>
  <c r="H70" i="2"/>
  <c r="E77" i="2"/>
  <c r="E76" i="2"/>
  <c r="E75" i="2"/>
  <c r="E74" i="2"/>
  <c r="E72" i="2"/>
  <c r="H53" i="2"/>
  <c r="H52" i="2"/>
  <c r="H51" i="2"/>
  <c r="H50" i="2"/>
  <c r="H49" i="2"/>
  <c r="H48" i="2"/>
  <c r="E53" i="2"/>
  <c r="E52" i="2"/>
  <c r="E51" i="2"/>
  <c r="E50" i="2"/>
  <c r="E49" i="2"/>
  <c r="E48" i="2"/>
  <c r="I112" i="2" l="1"/>
  <c r="J112" i="2" s="1"/>
  <c r="F112" i="2"/>
  <c r="I110" i="2"/>
  <c r="J110" i="2" s="1"/>
  <c r="F110" i="2"/>
  <c r="H109" i="2"/>
  <c r="E109" i="2"/>
  <c r="I108" i="2"/>
  <c r="J108" i="2" s="1"/>
  <c r="H108" i="2"/>
  <c r="F108" i="2"/>
  <c r="E108" i="2"/>
  <c r="E107" i="2"/>
  <c r="I106" i="2"/>
  <c r="J106" i="2" s="1"/>
  <c r="F106" i="2"/>
  <c r="E101" i="2"/>
  <c r="I100" i="2"/>
  <c r="J100" i="2" s="1"/>
  <c r="F100" i="2"/>
  <c r="I98" i="2"/>
  <c r="J98" i="2" s="1"/>
  <c r="F98" i="2"/>
  <c r="E97" i="2"/>
  <c r="I96" i="2"/>
  <c r="J96" i="2" s="1"/>
  <c r="F96" i="2"/>
  <c r="E95" i="2"/>
  <c r="I94" i="2"/>
  <c r="J94" i="2" s="1"/>
  <c r="F94" i="2"/>
  <c r="I88" i="2"/>
  <c r="J88" i="2" s="1"/>
  <c r="F88" i="2"/>
  <c r="I86" i="2"/>
  <c r="J86" i="2" s="1"/>
  <c r="F86" i="2"/>
  <c r="I84" i="2"/>
  <c r="J84" i="2" s="1"/>
  <c r="F84" i="2"/>
  <c r="I82" i="2"/>
  <c r="J82" i="2" s="1"/>
  <c r="F82" i="2"/>
  <c r="I76" i="2"/>
  <c r="J76" i="2" s="1"/>
  <c r="F76" i="2"/>
  <c r="I74" i="2"/>
  <c r="J74" i="2" s="1"/>
  <c r="F74" i="2"/>
  <c r="E73" i="2"/>
  <c r="I72" i="2"/>
  <c r="J72" i="2" s="1"/>
  <c r="F72" i="2"/>
  <c r="E71" i="2"/>
  <c r="I70" i="2"/>
  <c r="J70" i="2" s="1"/>
  <c r="F70" i="2"/>
  <c r="E70" i="2"/>
  <c r="H85" i="1"/>
  <c r="H84" i="1"/>
  <c r="E85" i="1"/>
  <c r="E84" i="1"/>
  <c r="H83" i="1"/>
  <c r="H82" i="1"/>
  <c r="H81" i="1"/>
  <c r="H80" i="1"/>
  <c r="E81" i="1"/>
  <c r="E79" i="1"/>
  <c r="E78" i="1"/>
  <c r="H79" i="1"/>
  <c r="H78" i="1"/>
  <c r="I84" i="1"/>
  <c r="J84" i="1" s="1"/>
  <c r="U11" i="1" s="1"/>
  <c r="U34" i="1" s="1"/>
  <c r="F84" i="1"/>
  <c r="E83" i="1"/>
  <c r="I82" i="1"/>
  <c r="J82" i="1" s="1"/>
  <c r="F82" i="1"/>
  <c r="E82" i="1"/>
  <c r="I80" i="1"/>
  <c r="J80" i="1" s="1"/>
  <c r="S11" i="1" s="1"/>
  <c r="S34" i="1" s="1"/>
  <c r="F80" i="1"/>
  <c r="E80" i="1"/>
  <c r="I78" i="1"/>
  <c r="J78" i="1" s="1"/>
  <c r="R11" i="1" s="1"/>
  <c r="R34" i="1" s="1"/>
  <c r="F78" i="1"/>
  <c r="Y34" i="1" l="1"/>
  <c r="K82" i="1"/>
  <c r="T11" i="1"/>
  <c r="T34" i="1" s="1"/>
  <c r="K110" i="2"/>
  <c r="K108" i="2"/>
  <c r="K112" i="2"/>
  <c r="K100" i="2"/>
  <c r="K96" i="2"/>
  <c r="K94" i="2"/>
  <c r="K88" i="2"/>
  <c r="K86" i="2"/>
  <c r="K84" i="2"/>
  <c r="K98" i="2"/>
  <c r="K106" i="2"/>
  <c r="K74" i="2"/>
  <c r="K82" i="2"/>
  <c r="K70" i="2"/>
  <c r="B122" i="2" s="1"/>
  <c r="K76" i="2"/>
  <c r="K72" i="2"/>
  <c r="K78" i="1"/>
  <c r="K84" i="1"/>
  <c r="K80" i="1"/>
  <c r="AE23" i="1" l="1"/>
  <c r="AC23" i="1"/>
  <c r="AC34" i="1" s="1"/>
  <c r="AF23" i="1"/>
  <c r="AF34" i="1" s="1"/>
  <c r="AE34" i="1"/>
  <c r="AD23" i="1"/>
  <c r="AD34" i="1" s="1"/>
  <c r="B128" i="2"/>
  <c r="B123" i="2"/>
  <c r="B129" i="2"/>
  <c r="B127" i="2"/>
  <c r="B131" i="2"/>
  <c r="B132" i="2"/>
  <c r="B130" i="2"/>
  <c r="M94" i="2"/>
  <c r="M82" i="2"/>
  <c r="M106" i="2"/>
  <c r="M78" i="1"/>
  <c r="L78" i="1"/>
  <c r="L106" i="2"/>
  <c r="L94" i="2"/>
  <c r="M70" i="2"/>
  <c r="L70" i="2"/>
  <c r="L82" i="2"/>
  <c r="H73" i="1"/>
  <c r="H72" i="1"/>
  <c r="E73" i="1"/>
  <c r="E72" i="1"/>
  <c r="H71" i="1"/>
  <c r="H70" i="1"/>
  <c r="E71" i="1"/>
  <c r="E70" i="1"/>
  <c r="H69" i="1"/>
  <c r="H68" i="1"/>
  <c r="E69" i="1"/>
  <c r="E68" i="1"/>
  <c r="I72" i="1"/>
  <c r="J72" i="1" s="1"/>
  <c r="T10" i="1" s="1"/>
  <c r="T33" i="1" s="1"/>
  <c r="F72" i="1"/>
  <c r="I70" i="1"/>
  <c r="J70" i="1" s="1"/>
  <c r="S10" i="1" s="1"/>
  <c r="S33" i="1" s="1"/>
  <c r="F70" i="1"/>
  <c r="I68" i="1"/>
  <c r="J68" i="1" s="1"/>
  <c r="R10" i="1" s="1"/>
  <c r="R33" i="1" s="1"/>
  <c r="F68" i="1"/>
  <c r="Y33" i="1" l="1"/>
  <c r="K68" i="1"/>
  <c r="AC22" i="1" s="1"/>
  <c r="AC33" i="1" s="1"/>
  <c r="K72" i="1"/>
  <c r="AE22" i="1" s="1"/>
  <c r="AE33" i="1" s="1"/>
  <c r="K70" i="1"/>
  <c r="AD22" i="1" s="1"/>
  <c r="AD33" i="1" s="1"/>
  <c r="M68" i="1" l="1"/>
  <c r="L68" i="1"/>
  <c r="E46" i="1"/>
  <c r="I52" i="2" l="1"/>
  <c r="J52" i="2" s="1"/>
  <c r="F52" i="2"/>
  <c r="I50" i="2"/>
  <c r="J50" i="2" s="1"/>
  <c r="F50" i="2"/>
  <c r="K52" i="2" l="1"/>
  <c r="K48" i="2"/>
  <c r="B120" i="2" s="1"/>
  <c r="K50" i="2"/>
  <c r="B125" i="2" l="1"/>
  <c r="M48" i="2"/>
  <c r="L48" i="2"/>
  <c r="I50" i="1" l="1"/>
  <c r="F50" i="1"/>
  <c r="I48" i="1"/>
  <c r="F48" i="1"/>
  <c r="I46" i="1"/>
  <c r="F46" i="1"/>
  <c r="I44" i="1"/>
  <c r="F44" i="1"/>
  <c r="H9" i="1"/>
  <c r="E9" i="1"/>
  <c r="I8" i="1"/>
  <c r="J8" i="1" s="1"/>
  <c r="H8" i="1"/>
  <c r="F8" i="1"/>
  <c r="E8" i="1"/>
  <c r="H7" i="1"/>
  <c r="E7" i="1"/>
  <c r="I6" i="1"/>
  <c r="J6" i="1" s="1"/>
  <c r="H6" i="1"/>
  <c r="F6" i="1"/>
  <c r="E6" i="1"/>
  <c r="H5" i="1"/>
  <c r="E5" i="1"/>
  <c r="I4" i="1"/>
  <c r="J4" i="1" s="1"/>
  <c r="H4" i="1"/>
  <c r="F4" i="1"/>
  <c r="E4" i="1"/>
  <c r="H3" i="1"/>
  <c r="E3" i="1"/>
  <c r="I2" i="1"/>
  <c r="J2" i="1" s="1"/>
  <c r="H2" i="1"/>
  <c r="F2" i="1"/>
  <c r="E2" i="1"/>
  <c r="J44" i="1" l="1"/>
  <c r="J48" i="1"/>
  <c r="K48" i="1" s="1"/>
  <c r="K6" i="1"/>
  <c r="J46" i="1"/>
  <c r="J50" i="1"/>
  <c r="U8" i="1" s="1"/>
  <c r="U31" i="1" s="1"/>
  <c r="U6" i="1"/>
  <c r="K4" i="1"/>
  <c r="S5" i="1"/>
  <c r="T6" i="1"/>
  <c r="V6" i="1"/>
  <c r="K8" i="1"/>
  <c r="U5" i="1"/>
  <c r="X6" i="1"/>
  <c r="W6" i="1"/>
  <c r="K2" i="1"/>
  <c r="S6" i="1"/>
  <c r="T5" i="1"/>
  <c r="R5" i="1"/>
  <c r="R28" i="1" s="1"/>
  <c r="AC17" i="1" l="1"/>
  <c r="K46" i="1"/>
  <c r="S8" i="1"/>
  <c r="S31" i="1" s="1"/>
  <c r="B95" i="1"/>
  <c r="B94" i="1"/>
  <c r="B93" i="1"/>
  <c r="AC28" i="1"/>
  <c r="K44" i="1"/>
  <c r="R8" i="1"/>
  <c r="R31" i="1" s="1"/>
  <c r="K50" i="1"/>
  <c r="AF20" i="1" s="1"/>
  <c r="T8" i="1"/>
  <c r="T31" i="1" s="1"/>
  <c r="AE20" i="1" s="1"/>
  <c r="AE31" i="1" s="1"/>
  <c r="L2" i="1"/>
  <c r="M2" i="1"/>
  <c r="X29" i="1"/>
  <c r="AI18" i="1" s="1"/>
  <c r="AI29" i="1" s="1"/>
  <c r="T29" i="1"/>
  <c r="AE18" i="1" s="1"/>
  <c r="AE29" i="1" s="1"/>
  <c r="U29" i="1"/>
  <c r="AF18" i="1" s="1"/>
  <c r="AF29" i="1" s="1"/>
  <c r="W29" i="1"/>
  <c r="AH18" i="1" s="1"/>
  <c r="AH29" i="1" s="1"/>
  <c r="U28" i="1"/>
  <c r="AF17" i="1" s="1"/>
  <c r="AF28" i="1" s="1"/>
  <c r="V29" i="1"/>
  <c r="AG18" i="1" s="1"/>
  <c r="AG29" i="1" s="1"/>
  <c r="S28" i="1"/>
  <c r="AD17" i="1" s="1"/>
  <c r="AD28" i="1" s="1"/>
  <c r="S29" i="1"/>
  <c r="AD18" i="1" s="1"/>
  <c r="AD29" i="1" s="1"/>
  <c r="T28" i="1"/>
  <c r="AE17" i="1" s="1"/>
  <c r="AE28" i="1" s="1"/>
  <c r="L44" i="1"/>
  <c r="AF31" i="1" l="1"/>
  <c r="AD20" i="1"/>
  <c r="B92" i="1"/>
  <c r="Y31" i="1"/>
  <c r="AC20" i="1"/>
  <c r="AC31" i="1" s="1"/>
  <c r="AD31" i="1"/>
  <c r="M44" i="1"/>
  <c r="Y29" i="1"/>
  <c r="Y28" i="1"/>
</calcChain>
</file>

<file path=xl/sharedStrings.xml><?xml version="1.0" encoding="utf-8"?>
<sst xmlns="http://schemas.openxmlformats.org/spreadsheetml/2006/main" count="313" uniqueCount="64">
  <si>
    <t>Genotype</t>
  </si>
  <si>
    <t xml:space="preserve">Culture </t>
  </si>
  <si>
    <t>Plate</t>
  </si>
  <si>
    <t xml:space="preserve">CFU (YPAD) </t>
  </si>
  <si>
    <t>% white</t>
  </si>
  <si>
    <t>Average CFU (YPAD)</t>
  </si>
  <si>
    <t>CFU (YPA + Gal)</t>
  </si>
  <si>
    <t>% red</t>
  </si>
  <si>
    <t>Average CFU (YPA + Gal)</t>
  </si>
  <si>
    <t>Adjusted CFU (YPA + Gal)</t>
  </si>
  <si>
    <t xml:space="preserve">Survival frequency </t>
  </si>
  <si>
    <t>Average survival frequency</t>
  </si>
  <si>
    <t>ST DEV</t>
  </si>
  <si>
    <t>exo1 sgs1</t>
  </si>
  <si>
    <t>CFU YPA + Gal</t>
  </si>
  <si>
    <t>WT</t>
  </si>
  <si>
    <t>Trp+ on YPA + Gal</t>
  </si>
  <si>
    <t>Intra WT</t>
  </si>
  <si>
    <r>
      <t xml:space="preserve">Intra </t>
    </r>
    <r>
      <rPr>
        <i/>
        <sz val="12"/>
        <color theme="1"/>
        <rFont val="Calibri"/>
        <family val="2"/>
        <scheme val="minor"/>
      </rPr>
      <t>exo1 sgs1</t>
    </r>
  </si>
  <si>
    <t>Fraction Trp+ on YPA + Gal</t>
  </si>
  <si>
    <t>Genotypes compared</t>
  </si>
  <si>
    <t>p-value</t>
  </si>
  <si>
    <t>WT-exo1∆ sgs1∆</t>
  </si>
  <si>
    <t>ns</t>
  </si>
  <si>
    <t>**</t>
  </si>
  <si>
    <t>Average</t>
  </si>
  <si>
    <t>Inter WT</t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</si>
  <si>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</si>
  <si>
    <t>****</t>
  </si>
  <si>
    <r>
      <t xml:space="preserve">Intra </t>
    </r>
    <r>
      <rPr>
        <i/>
        <sz val="12"/>
        <color theme="1"/>
        <rFont val="Calibri"/>
        <family val="2"/>
        <scheme val="minor"/>
      </rPr>
      <t>mec1 sml1</t>
    </r>
  </si>
  <si>
    <t>mec1 sml1</t>
  </si>
  <si>
    <t>rad9</t>
  </si>
  <si>
    <t>rad24</t>
  </si>
  <si>
    <r>
      <t xml:space="preserve">Intra </t>
    </r>
    <r>
      <rPr>
        <i/>
        <sz val="12"/>
        <color theme="1"/>
        <rFont val="Calibri"/>
        <family val="2"/>
        <scheme val="minor"/>
      </rPr>
      <t>rad9</t>
    </r>
  </si>
  <si>
    <r>
      <t xml:space="preserve">Intra </t>
    </r>
    <r>
      <rPr>
        <i/>
        <sz val="12"/>
        <color theme="1"/>
        <rFont val="Calibri"/>
        <family val="2"/>
        <scheme val="minor"/>
      </rPr>
      <t>rad24</t>
    </r>
  </si>
  <si>
    <t>WT-mec1∆ sml1∆</t>
  </si>
  <si>
    <t>WT-rad9∆</t>
  </si>
  <si>
    <t>WT-rad24∆</t>
  </si>
  <si>
    <r>
      <t xml:space="preserve">Inter </t>
    </r>
    <r>
      <rPr>
        <i/>
        <sz val="12"/>
        <color theme="1"/>
        <rFont val="Calibri"/>
        <family val="2"/>
        <scheme val="minor"/>
      </rPr>
      <t>mec1 sml1</t>
    </r>
  </si>
  <si>
    <r>
      <t xml:space="preserve">Inter </t>
    </r>
    <r>
      <rPr>
        <i/>
        <sz val="12"/>
        <color theme="1"/>
        <rFont val="Calibri"/>
        <family val="2"/>
        <scheme val="minor"/>
      </rPr>
      <t>rad9</t>
    </r>
  </si>
  <si>
    <r>
      <t xml:space="preserve">Inter </t>
    </r>
    <r>
      <rPr>
        <i/>
        <sz val="12"/>
        <color theme="1"/>
        <rFont val="Calibri"/>
        <family val="2"/>
        <scheme val="minor"/>
      </rPr>
      <t>rad24</t>
    </r>
  </si>
  <si>
    <r>
      <t xml:space="preserve">Inter </t>
    </r>
    <r>
      <rPr>
        <i/>
        <sz val="12"/>
        <color theme="1"/>
        <rFont val="Calibri"/>
        <family val="2"/>
        <scheme val="minor"/>
      </rPr>
      <t>rad24 exo1 sgs1</t>
    </r>
  </si>
  <si>
    <t>exo1∆ sgs1∆-mec1∆ sml1∆</t>
  </si>
  <si>
    <t>exo1∆ sgs1∆-rad9∆</t>
  </si>
  <si>
    <t>exo1∆ sgs1∆-rad24∆</t>
  </si>
  <si>
    <t xml:space="preserve">rad9∆-rad9∆ exo1∆ sgs1∆ </t>
  </si>
  <si>
    <t xml:space="preserve">exo1∆ sgs1∆-rad9∆ exo1∆ sgs1∆ </t>
  </si>
  <si>
    <t xml:space="preserve">rad24∆-rad24∆ exo1∆ sgs1∆ </t>
  </si>
  <si>
    <t xml:space="preserve">exo1∆ sgs1∆-rad24∆ exo1∆ sgs1∆ </t>
  </si>
  <si>
    <t>***</t>
  </si>
  <si>
    <t>Indicator</t>
  </si>
  <si>
    <r>
      <t xml:space="preserve">Inter </t>
    </r>
    <r>
      <rPr>
        <i/>
        <sz val="12"/>
        <color theme="1"/>
        <rFont val="Calibri"/>
        <family val="2"/>
        <scheme val="minor"/>
      </rPr>
      <t>rad9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exo1 sgs1</t>
    </r>
  </si>
  <si>
    <t>Trp+ survival frequency</t>
  </si>
  <si>
    <t>Trp- survival frequency</t>
  </si>
  <si>
    <r>
      <t xml:space="preserve">Inter </t>
    </r>
    <r>
      <rPr>
        <i/>
        <sz val="12"/>
        <color theme="1"/>
        <rFont val="Calibri"/>
        <family val="2"/>
        <scheme val="minor"/>
      </rPr>
      <t>rad53 sml1</t>
    </r>
  </si>
  <si>
    <t>WT-rad53∆ sml1∆</t>
  </si>
  <si>
    <t>exo1∆ sgs1∆-rad53∆ sml1∆</t>
  </si>
  <si>
    <r>
      <t xml:space="preserve">Intra </t>
    </r>
    <r>
      <rPr>
        <i/>
        <sz val="12"/>
        <color theme="1"/>
        <rFont val="Calibri"/>
        <family val="2"/>
        <scheme val="minor"/>
      </rPr>
      <t>sml1</t>
    </r>
  </si>
  <si>
    <r>
      <t>Intra rad53</t>
    </r>
    <r>
      <rPr>
        <i/>
        <sz val="12"/>
        <color theme="1"/>
        <rFont val="Calibri"/>
        <family val="2"/>
        <scheme val="minor"/>
      </rPr>
      <t xml:space="preserve"> sml1</t>
    </r>
  </si>
  <si>
    <t>sml1</t>
  </si>
  <si>
    <t>rad53 sml1</t>
  </si>
  <si>
    <t>WT-sml1∆</t>
  </si>
  <si>
    <r>
      <t>Inter</t>
    </r>
    <r>
      <rPr>
        <i/>
        <sz val="12"/>
        <color theme="1"/>
        <rFont val="Calibri"/>
        <family val="2"/>
        <scheme val="minor"/>
      </rPr>
      <t xml:space="preserve"> sml1</t>
    </r>
  </si>
  <si>
    <t>exo1∆ sgs1∆-sml1∆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</si>
</sst>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0" xfId="0" applyBorder="1"/>
    <xf numFmtId="0" fontId="0" fillId="0" borderId="0" xfId="0" quotePrefix="1" applyBorder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1" fillId="0" borderId="0" xfId="0" quotePrefix="1" applyFont="1"/>
    <xf numFmtId="0" fontId="0" fillId="0" borderId="1" xfId="0" applyFill="1" applyBorder="1" applyAlignment="1">
      <alignment horizontal="center"/>
    </xf>
    <xf numFmtId="0" fontId="2" fillId="0" borderId="1" xfId="0" applyFont="1" applyBorder="1"/>
    <xf numFmtId="11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Border="1"/>
    <xf numFmtId="0" fontId="2" fillId="0" borderId="1" xfId="0" applyFont="1" applyFill="1" applyBorder="1"/>
    <xf numFmtId="0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A7379-A875-644C-9C1A-0CE3596F9EE9}">
  <dimension ref="A1:AJ95"/>
  <sheetViews>
    <sheetView topLeftCell="A28" zoomScale="70" zoomScaleNormal="70" workbookViewId="0"/>
  </sheetViews>
  <sheetFormatPr baseColWidth="10" defaultRowHeight="16" x14ac:dyDescent="0.2"/>
  <cols>
    <col min="1" max="1" width="19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3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P1" s="6"/>
      <c r="Q1" s="6"/>
      <c r="R1" s="6"/>
      <c r="S1" s="6"/>
      <c r="T1" s="6"/>
      <c r="U1" s="6"/>
      <c r="V1" s="6"/>
      <c r="W1" s="6"/>
      <c r="X1" s="6"/>
      <c r="Y1" s="6"/>
      <c r="AA1" s="6"/>
      <c r="AB1" s="6"/>
      <c r="AC1" s="6"/>
      <c r="AD1" s="6"/>
      <c r="AE1" s="6"/>
      <c r="AF1" s="6"/>
      <c r="AG1" s="6"/>
      <c r="AH1" s="6"/>
    </row>
    <row r="2" spans="1:35" x14ac:dyDescent="0.2">
      <c r="A2" s="26" t="s">
        <v>17</v>
      </c>
      <c r="B2" s="26">
        <v>1</v>
      </c>
      <c r="C2" s="3">
        <v>1</v>
      </c>
      <c r="D2" s="3">
        <v>188</v>
      </c>
      <c r="E2" s="3">
        <f>1/D2*100</f>
        <v>0.53191489361702127</v>
      </c>
      <c r="F2" s="22">
        <f>AVERAGE(D2:D3)</f>
        <v>177.5</v>
      </c>
      <c r="G2" s="3">
        <v>195</v>
      </c>
      <c r="H2" s="3">
        <f>16/G2*100</f>
        <v>8.2051282051282044</v>
      </c>
      <c r="I2" s="22">
        <f>AVERAGE(G2:G3)</f>
        <v>215</v>
      </c>
      <c r="J2" s="22">
        <f>I2</f>
        <v>215</v>
      </c>
      <c r="K2" s="22">
        <f>J2/F2</f>
        <v>1.2112676056338028</v>
      </c>
      <c r="L2" s="23">
        <f>AVERAGE(K2:K8)</f>
        <v>1.0713978600283873</v>
      </c>
      <c r="M2" s="23">
        <f>STDEV(K2:K8)</f>
        <v>0.12768306364172155</v>
      </c>
      <c r="P2" s="6"/>
      <c r="Q2" s="6"/>
      <c r="R2" s="7"/>
      <c r="S2" s="6"/>
      <c r="T2" s="6"/>
      <c r="U2" s="6"/>
      <c r="V2" s="6"/>
      <c r="W2" s="6"/>
      <c r="X2" s="6"/>
      <c r="Y2" s="6"/>
      <c r="AA2" s="6"/>
      <c r="AB2" s="6"/>
      <c r="AC2" s="6"/>
      <c r="AD2" s="6"/>
      <c r="AE2" s="6"/>
      <c r="AF2" s="6"/>
      <c r="AG2" s="6"/>
      <c r="AH2" s="6"/>
    </row>
    <row r="3" spans="1:35" x14ac:dyDescent="0.2">
      <c r="A3" s="26"/>
      <c r="B3" s="26"/>
      <c r="C3" s="3">
        <v>2</v>
      </c>
      <c r="D3" s="3">
        <v>167</v>
      </c>
      <c r="E3" s="3">
        <f>1/D3*100</f>
        <v>0.5988023952095809</v>
      </c>
      <c r="F3" s="22"/>
      <c r="G3" s="3">
        <v>235</v>
      </c>
      <c r="H3" s="3">
        <f>15/G3*100</f>
        <v>6.3829787234042552</v>
      </c>
      <c r="I3" s="22"/>
      <c r="J3" s="22"/>
      <c r="K3" s="22"/>
      <c r="L3" s="24"/>
      <c r="M3" s="24"/>
      <c r="P3" s="6"/>
      <c r="Q3" s="8" t="s">
        <v>14</v>
      </c>
      <c r="R3" s="6"/>
      <c r="S3" s="6"/>
      <c r="T3" s="6"/>
      <c r="U3" s="6"/>
      <c r="V3" s="6"/>
      <c r="W3" s="6"/>
      <c r="X3" s="6"/>
      <c r="Y3" s="6"/>
      <c r="AA3" s="6"/>
      <c r="AB3" s="6"/>
      <c r="AC3" s="6"/>
      <c r="AD3" s="6"/>
      <c r="AE3" s="6"/>
      <c r="AF3" s="6"/>
      <c r="AG3" s="6"/>
      <c r="AH3" s="6"/>
    </row>
    <row r="4" spans="1:35" x14ac:dyDescent="0.2">
      <c r="A4" s="26"/>
      <c r="B4" s="26">
        <v>2</v>
      </c>
      <c r="C4" s="3">
        <v>1</v>
      </c>
      <c r="D4" s="3">
        <v>226</v>
      </c>
      <c r="E4" s="3">
        <f>4/D4*100</f>
        <v>1.7699115044247788</v>
      </c>
      <c r="F4" s="22">
        <f>AVERAGE(D4:D5)</f>
        <v>215</v>
      </c>
      <c r="G4" s="3">
        <v>169</v>
      </c>
      <c r="H4" s="3">
        <f>14/G4*100</f>
        <v>8.2840236686390547</v>
      </c>
      <c r="I4" s="22">
        <f>AVERAGE(G4:G5)</f>
        <v>203.5</v>
      </c>
      <c r="J4" s="22">
        <f>I4</f>
        <v>203.5</v>
      </c>
      <c r="K4" s="22">
        <f>J4/F4</f>
        <v>0.94651162790697674</v>
      </c>
      <c r="L4" s="24"/>
      <c r="M4" s="24"/>
      <c r="P4" s="6"/>
      <c r="Q4" s="6"/>
      <c r="R4" s="9">
        <v>1</v>
      </c>
      <c r="S4" s="9">
        <v>2</v>
      </c>
      <c r="T4" s="9">
        <v>3</v>
      </c>
      <c r="U4" s="11">
        <v>4</v>
      </c>
      <c r="V4" s="11">
        <v>5</v>
      </c>
      <c r="W4" s="11">
        <v>6</v>
      </c>
      <c r="X4" s="11">
        <v>7</v>
      </c>
      <c r="Y4" s="8"/>
      <c r="AA4" s="6"/>
      <c r="AB4" s="6"/>
      <c r="AC4" s="6"/>
      <c r="AD4" s="6"/>
      <c r="AE4" s="6"/>
      <c r="AF4" s="6"/>
      <c r="AG4" s="6"/>
      <c r="AH4" s="6"/>
    </row>
    <row r="5" spans="1:35" x14ac:dyDescent="0.2">
      <c r="A5" s="26"/>
      <c r="B5" s="26"/>
      <c r="C5" s="3">
        <v>2</v>
      </c>
      <c r="D5" s="3">
        <v>204</v>
      </c>
      <c r="E5" s="3">
        <f>3/D5*100</f>
        <v>1.4705882352941175</v>
      </c>
      <c r="F5" s="22"/>
      <c r="G5" s="3">
        <v>238</v>
      </c>
      <c r="H5" s="3">
        <f>10/G5*100</f>
        <v>4.2016806722689077</v>
      </c>
      <c r="I5" s="22"/>
      <c r="J5" s="22"/>
      <c r="K5" s="22"/>
      <c r="L5" s="24"/>
      <c r="M5" s="24"/>
      <c r="P5" s="6"/>
      <c r="Q5" s="3" t="s">
        <v>15</v>
      </c>
      <c r="R5" s="3">
        <f>J2</f>
        <v>215</v>
      </c>
      <c r="S5" s="3">
        <f>J4</f>
        <v>203.5</v>
      </c>
      <c r="T5" s="3">
        <f>J6</f>
        <v>184</v>
      </c>
      <c r="U5" s="3">
        <f>J8</f>
        <v>203.5</v>
      </c>
      <c r="V5" s="3"/>
      <c r="W5" s="3"/>
      <c r="X5" s="3"/>
      <c r="Y5" s="6"/>
      <c r="AA5" s="6"/>
      <c r="AB5" s="6"/>
      <c r="AC5" s="6"/>
      <c r="AD5" s="6"/>
      <c r="AE5" s="6"/>
      <c r="AF5" s="6"/>
      <c r="AG5" s="6"/>
      <c r="AH5" s="6"/>
    </row>
    <row r="6" spans="1:35" x14ac:dyDescent="0.2">
      <c r="A6" s="26"/>
      <c r="B6" s="26">
        <v>3</v>
      </c>
      <c r="C6" s="3">
        <v>1</v>
      </c>
      <c r="D6" s="3">
        <v>200</v>
      </c>
      <c r="E6" s="3">
        <f>0/D6*100</f>
        <v>0</v>
      </c>
      <c r="F6" s="22">
        <f>AVERAGE(D6:D7)</f>
        <v>187.5</v>
      </c>
      <c r="G6" s="3">
        <v>176</v>
      </c>
      <c r="H6" s="3">
        <f>6/G6*100</f>
        <v>3.4090909090909087</v>
      </c>
      <c r="I6" s="22">
        <f>AVERAGE(G6:G7)</f>
        <v>184</v>
      </c>
      <c r="J6" s="22">
        <f>I6</f>
        <v>184</v>
      </c>
      <c r="K6" s="22">
        <f>J6/F6</f>
        <v>0.98133333333333328</v>
      </c>
      <c r="L6" s="24"/>
      <c r="M6" s="24"/>
      <c r="P6" s="6"/>
      <c r="Q6" s="12" t="s">
        <v>13</v>
      </c>
      <c r="R6" s="3">
        <f>J14</f>
        <v>108</v>
      </c>
      <c r="S6" s="3">
        <f>J16</f>
        <v>80</v>
      </c>
      <c r="T6" s="3">
        <f>J18</f>
        <v>88.5</v>
      </c>
      <c r="U6" s="3">
        <f>J20</f>
        <v>162</v>
      </c>
      <c r="V6" s="3">
        <f>J22</f>
        <v>363</v>
      </c>
      <c r="W6" s="3">
        <f>J24</f>
        <v>381</v>
      </c>
      <c r="X6" s="3">
        <f>J26</f>
        <v>316</v>
      </c>
      <c r="Y6" s="6"/>
      <c r="AA6" s="6"/>
      <c r="AB6" s="6"/>
      <c r="AC6" s="6"/>
      <c r="AD6" s="6"/>
      <c r="AE6" s="6"/>
      <c r="AF6" s="6"/>
      <c r="AG6" s="6"/>
      <c r="AH6" s="6"/>
    </row>
    <row r="7" spans="1:35" x14ac:dyDescent="0.2">
      <c r="A7" s="26"/>
      <c r="B7" s="26"/>
      <c r="C7" s="3">
        <v>2</v>
      </c>
      <c r="D7" s="3">
        <v>175</v>
      </c>
      <c r="E7" s="3">
        <f>1/D7*100</f>
        <v>0.5714285714285714</v>
      </c>
      <c r="F7" s="22"/>
      <c r="G7" s="3">
        <v>192</v>
      </c>
      <c r="H7" s="3">
        <f>8/G7*100</f>
        <v>4.1666666666666661</v>
      </c>
      <c r="I7" s="22"/>
      <c r="J7" s="22"/>
      <c r="K7" s="22"/>
      <c r="L7" s="24"/>
      <c r="M7" s="24"/>
      <c r="P7" s="6"/>
      <c r="Q7" s="12" t="s">
        <v>59</v>
      </c>
      <c r="R7" s="3">
        <f>J32</f>
        <v>264.5</v>
      </c>
      <c r="S7" s="3">
        <f>J34</f>
        <v>338</v>
      </c>
      <c r="T7" s="3">
        <f>J36</f>
        <v>304.5</v>
      </c>
      <c r="U7" s="3">
        <f>J38</f>
        <v>356</v>
      </c>
      <c r="V7" s="3"/>
      <c r="W7" s="3"/>
      <c r="X7" s="3"/>
      <c r="Y7" s="6"/>
      <c r="AA7" s="6"/>
      <c r="AB7" s="6"/>
      <c r="AC7" s="6"/>
      <c r="AD7" s="6"/>
      <c r="AE7" s="6"/>
      <c r="AF7" s="6"/>
      <c r="AG7" s="6"/>
      <c r="AH7" s="6"/>
    </row>
    <row r="8" spans="1:35" x14ac:dyDescent="0.2">
      <c r="A8" s="26"/>
      <c r="B8" s="26">
        <v>4</v>
      </c>
      <c r="C8" s="3">
        <v>1</v>
      </c>
      <c r="D8" s="3">
        <v>189</v>
      </c>
      <c r="E8" s="3">
        <f>2/D8*100</f>
        <v>1.0582010582010581</v>
      </c>
      <c r="F8" s="22">
        <f>AVERAGE(D8:D9)</f>
        <v>177.5</v>
      </c>
      <c r="G8" s="4">
        <v>190</v>
      </c>
      <c r="H8" s="3">
        <f>3/G8*100</f>
        <v>1.5789473684210527</v>
      </c>
      <c r="I8" s="22">
        <f>AVERAGE(G8:G9)</f>
        <v>203.5</v>
      </c>
      <c r="J8" s="22">
        <f>I8</f>
        <v>203.5</v>
      </c>
      <c r="K8" s="22">
        <f>J8/F8</f>
        <v>1.1464788732394366</v>
      </c>
      <c r="L8" s="24"/>
      <c r="M8" s="24"/>
      <c r="P8" s="6"/>
      <c r="Q8" s="12" t="s">
        <v>30</v>
      </c>
      <c r="R8" s="3">
        <f>J44</f>
        <v>244.5</v>
      </c>
      <c r="S8" s="3">
        <f>J46</f>
        <v>251.5</v>
      </c>
      <c r="T8" s="3">
        <f>J48</f>
        <v>195</v>
      </c>
      <c r="U8" s="3">
        <f>J50</f>
        <v>287.5</v>
      </c>
      <c r="V8" s="3"/>
      <c r="W8" s="3"/>
      <c r="X8" s="3"/>
      <c r="Y8" s="6"/>
      <c r="AA8" s="6"/>
      <c r="AB8" s="6"/>
      <c r="AC8" s="6"/>
      <c r="AD8" s="6"/>
      <c r="AE8" s="6"/>
      <c r="AF8" s="6"/>
      <c r="AG8" s="6"/>
      <c r="AH8" s="6"/>
    </row>
    <row r="9" spans="1:35" x14ac:dyDescent="0.2">
      <c r="A9" s="26"/>
      <c r="B9" s="26"/>
      <c r="C9" s="3">
        <v>2</v>
      </c>
      <c r="D9" s="3">
        <v>166</v>
      </c>
      <c r="E9" s="3">
        <f>0/D9*100</f>
        <v>0</v>
      </c>
      <c r="F9" s="22"/>
      <c r="G9" s="4">
        <v>217</v>
      </c>
      <c r="H9" s="3">
        <f>6/G9*100</f>
        <v>2.7649769585253456</v>
      </c>
      <c r="I9" s="22"/>
      <c r="J9" s="22"/>
      <c r="K9" s="22"/>
      <c r="L9" s="25"/>
      <c r="M9" s="25"/>
      <c r="P9" s="6"/>
      <c r="Q9" s="12" t="s">
        <v>60</v>
      </c>
      <c r="R9" s="3">
        <f>J56</f>
        <v>268</v>
      </c>
      <c r="S9" s="3">
        <f>J58</f>
        <v>239.5</v>
      </c>
      <c r="T9" s="3">
        <f>J60</f>
        <v>187</v>
      </c>
      <c r="U9" s="3">
        <f>J62</f>
        <v>212</v>
      </c>
      <c r="V9" s="3"/>
      <c r="W9" s="3"/>
      <c r="X9" s="3"/>
      <c r="Y9" s="6"/>
      <c r="AA9" s="6"/>
      <c r="AB9" s="6"/>
      <c r="AC9" s="6"/>
      <c r="AD9" s="6"/>
      <c r="AE9" s="6"/>
      <c r="AF9" s="6"/>
      <c r="AG9" s="6"/>
      <c r="AH9" s="6"/>
    </row>
    <row r="10" spans="1:35" x14ac:dyDescent="0.2">
      <c r="P10" s="6"/>
      <c r="Q10" s="17" t="s">
        <v>31</v>
      </c>
      <c r="R10" s="3">
        <f>J68</f>
        <v>266.5</v>
      </c>
      <c r="S10" s="3">
        <f>J70</f>
        <v>265.5</v>
      </c>
      <c r="T10" s="3">
        <f>J72</f>
        <v>199</v>
      </c>
      <c r="U10" s="3"/>
      <c r="V10" s="3"/>
      <c r="W10" s="3"/>
      <c r="X10" s="3"/>
      <c r="Y10" s="6"/>
      <c r="AA10" s="6"/>
      <c r="AB10" s="6"/>
      <c r="AC10" s="6"/>
      <c r="AD10" s="6"/>
      <c r="AE10" s="6"/>
      <c r="AF10" s="6"/>
      <c r="AG10" s="6"/>
      <c r="AH10" s="6"/>
    </row>
    <row r="11" spans="1:35" x14ac:dyDescent="0.2">
      <c r="P11" s="6"/>
      <c r="Q11" s="17" t="s">
        <v>32</v>
      </c>
      <c r="R11" s="3">
        <f>J78</f>
        <v>55</v>
      </c>
      <c r="S11" s="3">
        <f>J80</f>
        <v>102</v>
      </c>
      <c r="T11" s="3">
        <f>J82</f>
        <v>81.5</v>
      </c>
      <c r="U11" s="3">
        <f>J84</f>
        <v>100</v>
      </c>
      <c r="V11" s="3"/>
      <c r="W11" s="3"/>
      <c r="X11" s="3"/>
      <c r="Y11" s="6"/>
      <c r="AA11" s="6"/>
      <c r="AB11" s="6"/>
      <c r="AC11" s="6"/>
      <c r="AD11" s="6"/>
      <c r="AE11" s="6"/>
      <c r="AF11" s="6"/>
      <c r="AG11" s="6"/>
      <c r="AH11" s="6"/>
    </row>
    <row r="12" spans="1:35" x14ac:dyDescent="0.2">
      <c r="P12" s="6"/>
    </row>
    <row r="13" spans="1:35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</v>
      </c>
      <c r="L13" s="2" t="s">
        <v>11</v>
      </c>
      <c r="M13" s="2" t="s">
        <v>12</v>
      </c>
      <c r="P13" s="6"/>
    </row>
    <row r="14" spans="1:35" x14ac:dyDescent="0.2">
      <c r="A14" s="23" t="s">
        <v>18</v>
      </c>
      <c r="B14" s="23">
        <v>1</v>
      </c>
      <c r="C14" s="3">
        <v>1</v>
      </c>
      <c r="D14" s="3">
        <v>124</v>
      </c>
      <c r="E14" s="3">
        <f>2/D14*100</f>
        <v>1.6129032258064515</v>
      </c>
      <c r="F14" s="30">
        <f>AVERAGE(D14:D15)</f>
        <v>134.5</v>
      </c>
      <c r="G14" s="3">
        <v>95</v>
      </c>
      <c r="H14" s="3">
        <f>0/G14*100</f>
        <v>0</v>
      </c>
      <c r="I14" s="30">
        <f>AVERAGE(G14:G15)</f>
        <v>108</v>
      </c>
      <c r="J14" s="30">
        <f>I14</f>
        <v>108</v>
      </c>
      <c r="K14" s="30">
        <f>J14/F14</f>
        <v>0.80297397769516732</v>
      </c>
      <c r="L14" s="23">
        <f>AVERAGE(K14:K27)</f>
        <v>0.89577209910734301</v>
      </c>
      <c r="M14" s="23">
        <f>STDEV(K14:K27)</f>
        <v>0.10176182817679018</v>
      </c>
      <c r="P14" s="6"/>
    </row>
    <row r="15" spans="1:35" x14ac:dyDescent="0.2">
      <c r="A15" s="24"/>
      <c r="B15" s="25"/>
      <c r="C15" s="3">
        <v>2</v>
      </c>
      <c r="D15" s="3">
        <v>145</v>
      </c>
      <c r="E15" s="3">
        <f>1/D15*100</f>
        <v>0.68965517241379315</v>
      </c>
      <c r="F15" s="31"/>
      <c r="G15" s="3">
        <v>121</v>
      </c>
      <c r="H15" s="3">
        <f>4/G15*100</f>
        <v>3.3057851239669422</v>
      </c>
      <c r="I15" s="31"/>
      <c r="J15" s="31"/>
      <c r="K15" s="31"/>
      <c r="L15" s="24"/>
      <c r="M15" s="24"/>
      <c r="P15" s="6"/>
      <c r="Q15" s="10" t="s">
        <v>16</v>
      </c>
      <c r="U15" s="6"/>
      <c r="V15" s="6"/>
      <c r="W15" s="6"/>
      <c r="X15" s="6"/>
      <c r="Y15" s="6"/>
      <c r="AA15" s="6"/>
      <c r="AB15" s="8" t="s">
        <v>52</v>
      </c>
      <c r="AC15" s="6"/>
      <c r="AD15" s="6"/>
      <c r="AE15" s="6"/>
      <c r="AF15" s="6"/>
      <c r="AG15" s="6"/>
      <c r="AH15" s="6"/>
    </row>
    <row r="16" spans="1:35" x14ac:dyDescent="0.2">
      <c r="A16" s="24"/>
      <c r="B16" s="23">
        <v>2</v>
      </c>
      <c r="C16" s="3">
        <v>1</v>
      </c>
      <c r="D16" s="3">
        <v>103</v>
      </c>
      <c r="E16" s="3">
        <f>1/D16*100</f>
        <v>0.97087378640776689</v>
      </c>
      <c r="F16" s="30">
        <f>AVERAGE(D16:D17)</f>
        <v>95</v>
      </c>
      <c r="G16" s="3">
        <v>77</v>
      </c>
      <c r="H16" s="3">
        <f>0/G16*100</f>
        <v>0</v>
      </c>
      <c r="I16" s="30">
        <f>AVERAGE(G16:G17)</f>
        <v>80</v>
      </c>
      <c r="J16" s="30">
        <f>I16</f>
        <v>80</v>
      </c>
      <c r="K16" s="30">
        <f>J16/F16</f>
        <v>0.84210526315789469</v>
      </c>
      <c r="L16" s="24"/>
      <c r="M16" s="24"/>
      <c r="P16" s="6"/>
      <c r="R16" s="9">
        <v>1</v>
      </c>
      <c r="S16" s="9">
        <v>2</v>
      </c>
      <c r="T16" s="9">
        <v>3</v>
      </c>
      <c r="U16" s="11">
        <v>4</v>
      </c>
      <c r="V16" s="11">
        <v>5</v>
      </c>
      <c r="W16" s="11">
        <v>6</v>
      </c>
      <c r="X16" s="11">
        <v>7</v>
      </c>
      <c r="Y16" s="6"/>
      <c r="AA16" s="6"/>
      <c r="AC16" s="19">
        <v>1</v>
      </c>
      <c r="AD16" s="19">
        <v>2</v>
      </c>
      <c r="AE16" s="19">
        <v>3</v>
      </c>
      <c r="AF16" s="11">
        <v>4</v>
      </c>
      <c r="AG16" s="11">
        <v>5</v>
      </c>
      <c r="AH16" s="11">
        <v>6</v>
      </c>
      <c r="AI16" s="11">
        <v>7</v>
      </c>
    </row>
    <row r="17" spans="1:36" x14ac:dyDescent="0.2">
      <c r="A17" s="24"/>
      <c r="B17" s="25"/>
      <c r="C17" s="3">
        <v>2</v>
      </c>
      <c r="D17" s="3">
        <v>87</v>
      </c>
      <c r="E17" s="3">
        <f>0/D17*100</f>
        <v>0</v>
      </c>
      <c r="F17" s="31"/>
      <c r="G17" s="3">
        <v>83</v>
      </c>
      <c r="H17" s="3">
        <f>1/G17*100</f>
        <v>1.2048192771084338</v>
      </c>
      <c r="I17" s="31"/>
      <c r="J17" s="31"/>
      <c r="K17" s="31"/>
      <c r="L17" s="24"/>
      <c r="M17" s="24"/>
      <c r="P17" s="6"/>
      <c r="Q17" s="3" t="s">
        <v>15</v>
      </c>
      <c r="R17" s="3">
        <v>201.5</v>
      </c>
      <c r="S17" s="3">
        <v>191.5</v>
      </c>
      <c r="T17" s="3">
        <v>176</v>
      </c>
      <c r="U17" s="3">
        <v>194.5</v>
      </c>
      <c r="V17" s="3"/>
      <c r="W17" s="3"/>
      <c r="X17" s="3"/>
      <c r="Y17" s="6"/>
      <c r="AA17" s="6"/>
      <c r="AB17" s="3" t="s">
        <v>15</v>
      </c>
      <c r="AC17" s="3">
        <f>R28*K2</f>
        <v>1.1352112676056338</v>
      </c>
      <c r="AD17" s="3">
        <f>S28*K4</f>
        <v>0.89069767441860459</v>
      </c>
      <c r="AE17" s="3">
        <f>T28*K6</f>
        <v>0.93866666666666665</v>
      </c>
      <c r="AF17" s="3">
        <f>U28*K8</f>
        <v>1.095774647887324</v>
      </c>
      <c r="AG17" s="3"/>
      <c r="AH17" s="3"/>
      <c r="AI17" s="3"/>
    </row>
    <row r="18" spans="1:36" x14ac:dyDescent="0.2">
      <c r="A18" s="24"/>
      <c r="B18" s="23">
        <v>3</v>
      </c>
      <c r="C18" s="3">
        <v>1</v>
      </c>
      <c r="D18" s="3">
        <v>96</v>
      </c>
      <c r="E18" s="3">
        <f>4/D18*100</f>
        <v>4.1666666666666661</v>
      </c>
      <c r="F18" s="30">
        <f>AVERAGE(D18:D19)</f>
        <v>92.5</v>
      </c>
      <c r="G18" s="3">
        <v>96</v>
      </c>
      <c r="H18" s="3">
        <f>1/G18*100</f>
        <v>1.0416666666666665</v>
      </c>
      <c r="I18" s="30">
        <f>AVERAGE(G18:G19)</f>
        <v>88.5</v>
      </c>
      <c r="J18" s="30">
        <f>I18</f>
        <v>88.5</v>
      </c>
      <c r="K18" s="30">
        <f>J18/F18</f>
        <v>0.95675675675675675</v>
      </c>
      <c r="L18" s="24"/>
      <c r="M18" s="24"/>
      <c r="P18" s="6"/>
      <c r="Q18" s="12" t="s">
        <v>13</v>
      </c>
      <c r="R18" s="3">
        <v>97.5</v>
      </c>
      <c r="S18" s="3">
        <v>76</v>
      </c>
      <c r="T18" s="3">
        <v>84</v>
      </c>
      <c r="U18" s="3">
        <v>148</v>
      </c>
      <c r="V18" s="3">
        <v>301</v>
      </c>
      <c r="W18" s="3">
        <v>325</v>
      </c>
      <c r="X18" s="3">
        <v>287</v>
      </c>
      <c r="Y18" s="6"/>
      <c r="AA18" s="6"/>
      <c r="AB18" s="12" t="s">
        <v>13</v>
      </c>
      <c r="AC18" s="3">
        <f>R29*K14</f>
        <v>0.72490706319702602</v>
      </c>
      <c r="AD18" s="3">
        <f>S29*K16</f>
        <v>0.79999999999999993</v>
      </c>
      <c r="AE18" s="3">
        <f>T29*K18</f>
        <v>0.90810810810810816</v>
      </c>
      <c r="AF18" s="3">
        <f>U29*K20</f>
        <v>0.7531806615776081</v>
      </c>
      <c r="AG18" s="3">
        <f>V29*K22</f>
        <v>0.90390390390390396</v>
      </c>
      <c r="AH18" s="3">
        <f>W29*K24</f>
        <v>0.7831325301204819</v>
      </c>
      <c r="AI18" s="3">
        <f>X29*K26</f>
        <v>0.75925925925925919</v>
      </c>
    </row>
    <row r="19" spans="1:36" x14ac:dyDescent="0.2">
      <c r="A19" s="24"/>
      <c r="B19" s="25"/>
      <c r="C19" s="3">
        <v>2</v>
      </c>
      <c r="D19" s="3">
        <v>89</v>
      </c>
      <c r="E19" s="3">
        <f>1/D19*100</f>
        <v>1.1235955056179776</v>
      </c>
      <c r="F19" s="31"/>
      <c r="G19" s="3">
        <v>81</v>
      </c>
      <c r="H19" s="3">
        <f>2/G19*100</f>
        <v>2.4691358024691357</v>
      </c>
      <c r="I19" s="31"/>
      <c r="J19" s="31"/>
      <c r="K19" s="31"/>
      <c r="L19" s="24"/>
      <c r="M19" s="24"/>
      <c r="P19" s="6"/>
      <c r="Q19" s="12" t="s">
        <v>59</v>
      </c>
      <c r="R19" s="3">
        <v>210</v>
      </c>
      <c r="S19" s="3">
        <v>278.5</v>
      </c>
      <c r="T19" s="3">
        <v>234</v>
      </c>
      <c r="U19" s="3">
        <v>262</v>
      </c>
      <c r="V19" s="3"/>
      <c r="W19" s="3"/>
      <c r="X19" s="3"/>
      <c r="AB19" s="12" t="s">
        <v>59</v>
      </c>
      <c r="AC19" s="3">
        <f>R30*K32</f>
        <v>0.84507042253521125</v>
      </c>
      <c r="AD19" s="3">
        <f>S30*K34</f>
        <v>0.84138972809667678</v>
      </c>
      <c r="AE19" s="3">
        <f>T30*K36</f>
        <v>0.68722466960352413</v>
      </c>
      <c r="AF19" s="3">
        <f>U30*K38</f>
        <v>0.73184357541899436</v>
      </c>
      <c r="AG19" s="3"/>
      <c r="AH19" s="3"/>
      <c r="AI19" s="3"/>
    </row>
    <row r="20" spans="1:36" x14ac:dyDescent="0.2">
      <c r="A20" s="24"/>
      <c r="B20" s="23">
        <v>4</v>
      </c>
      <c r="C20" s="3">
        <v>1</v>
      </c>
      <c r="D20" s="3">
        <v>206</v>
      </c>
      <c r="E20" s="3">
        <f>2/D20*100</f>
        <v>0.97087378640776689</v>
      </c>
      <c r="F20" s="30">
        <f>AVERAGE(D20:D21)</f>
        <v>196.5</v>
      </c>
      <c r="G20" s="3">
        <v>169</v>
      </c>
      <c r="H20" s="3">
        <f>3/G20*100</f>
        <v>1.7751479289940828</v>
      </c>
      <c r="I20" s="30">
        <f>AVERAGE(G20:G21)</f>
        <v>162</v>
      </c>
      <c r="J20" s="30">
        <f>I20</f>
        <v>162</v>
      </c>
      <c r="K20" s="30">
        <f>J20/F20</f>
        <v>0.82442748091603058</v>
      </c>
      <c r="L20" s="24"/>
      <c r="M20" s="24"/>
      <c r="P20" s="6"/>
      <c r="Q20" s="12" t="s">
        <v>30</v>
      </c>
      <c r="R20" s="3">
        <v>198.5</v>
      </c>
      <c r="S20" s="3">
        <v>198</v>
      </c>
      <c r="T20" s="3">
        <v>153.5</v>
      </c>
      <c r="U20" s="3">
        <v>229.5</v>
      </c>
      <c r="V20" s="3"/>
      <c r="W20" s="3"/>
      <c r="X20" s="3"/>
      <c r="Y20" s="8"/>
      <c r="AA20" s="6"/>
      <c r="AB20" s="12" t="s">
        <v>30</v>
      </c>
      <c r="AC20" s="3">
        <f>R31*K44</f>
        <v>0.87831858407079644</v>
      </c>
      <c r="AD20" s="3">
        <f>S31*K46</f>
        <v>0.87804878048780477</v>
      </c>
      <c r="AE20" s="3">
        <f>T31*K48</f>
        <v>0.85277777777777775</v>
      </c>
      <c r="AF20" s="3">
        <f>U31*K50</f>
        <v>0.74151857835218082</v>
      </c>
      <c r="AG20" s="3"/>
      <c r="AH20" s="3"/>
      <c r="AI20" s="3"/>
    </row>
    <row r="21" spans="1:36" x14ac:dyDescent="0.2">
      <c r="A21" s="24"/>
      <c r="B21" s="25"/>
      <c r="C21" s="3">
        <v>2</v>
      </c>
      <c r="D21" s="3">
        <v>187</v>
      </c>
      <c r="E21" s="3">
        <f>1/D21*100</f>
        <v>0.53475935828876997</v>
      </c>
      <c r="F21" s="31"/>
      <c r="G21" s="3">
        <v>155</v>
      </c>
      <c r="H21" s="3">
        <f>1/G21*100</f>
        <v>0.64516129032258063</v>
      </c>
      <c r="I21" s="31"/>
      <c r="J21" s="31"/>
      <c r="K21" s="31"/>
      <c r="L21" s="24"/>
      <c r="M21" s="24"/>
      <c r="P21" s="6"/>
      <c r="Q21" s="12" t="s">
        <v>60</v>
      </c>
      <c r="R21" s="3">
        <v>226.5</v>
      </c>
      <c r="S21" s="3">
        <v>212</v>
      </c>
      <c r="T21" s="3">
        <v>167.5</v>
      </c>
      <c r="U21" s="3">
        <v>187</v>
      </c>
      <c r="V21" s="3"/>
      <c r="W21" s="3"/>
      <c r="X21" s="3"/>
      <c r="AB21" s="12" t="s">
        <v>60</v>
      </c>
      <c r="AC21" s="3">
        <f>R32*K56</f>
        <v>0.82967032967032961</v>
      </c>
      <c r="AD21" s="3">
        <f>S32*K58</f>
        <v>0.87966804979253121</v>
      </c>
      <c r="AE21" s="3">
        <f>T32*K60</f>
        <v>0.78271028037383183</v>
      </c>
      <c r="AF21" s="3">
        <f>U32*K62</f>
        <v>0.69776119402985071</v>
      </c>
      <c r="AG21" s="3"/>
      <c r="AH21" s="3"/>
      <c r="AI21" s="3"/>
    </row>
    <row r="22" spans="1:36" x14ac:dyDescent="0.2">
      <c r="A22" s="24"/>
      <c r="B22" s="23">
        <v>5</v>
      </c>
      <c r="C22" s="3">
        <v>1</v>
      </c>
      <c r="D22" s="3">
        <v>342</v>
      </c>
      <c r="E22" s="3">
        <f>1/D22*100</f>
        <v>0.29239766081871343</v>
      </c>
      <c r="F22" s="30">
        <f>AVERAGE(D22:D23)</f>
        <v>333</v>
      </c>
      <c r="G22" s="3">
        <v>374</v>
      </c>
      <c r="H22" s="3">
        <f>4/G22*100</f>
        <v>1.0695187165775399</v>
      </c>
      <c r="I22" s="30">
        <f>AVERAGE(G22:G23)</f>
        <v>363</v>
      </c>
      <c r="J22" s="30">
        <f>I22</f>
        <v>363</v>
      </c>
      <c r="K22" s="30">
        <f>J22/F22</f>
        <v>1.0900900900900901</v>
      </c>
      <c r="L22" s="24"/>
      <c r="M22" s="24"/>
      <c r="P22" s="6"/>
      <c r="Q22" s="17" t="s">
        <v>31</v>
      </c>
      <c r="R22" s="3">
        <v>223.5</v>
      </c>
      <c r="S22" s="3">
        <v>224.5</v>
      </c>
      <c r="T22" s="3">
        <v>177</v>
      </c>
      <c r="U22" s="3"/>
      <c r="V22" s="3"/>
      <c r="W22" s="3"/>
      <c r="X22" s="3"/>
      <c r="Y22" s="6"/>
      <c r="AA22" s="6"/>
      <c r="AB22" s="17" t="s">
        <v>31</v>
      </c>
      <c r="AC22" s="3">
        <f>R33*K68</f>
        <v>0.71634615384615385</v>
      </c>
      <c r="AD22" s="3">
        <f>S33*K70</f>
        <v>0.80322003577817536</v>
      </c>
      <c r="AE22" s="3">
        <f>T33*K72</f>
        <v>0.98607242339832857</v>
      </c>
      <c r="AF22" s="3">
        <f>U33*K74</f>
        <v>0</v>
      </c>
      <c r="AG22" s="3"/>
      <c r="AH22" s="3"/>
      <c r="AI22" s="3"/>
    </row>
    <row r="23" spans="1:36" x14ac:dyDescent="0.2">
      <c r="A23" s="24"/>
      <c r="B23" s="25"/>
      <c r="C23" s="3">
        <v>2</v>
      </c>
      <c r="D23" s="3">
        <v>324</v>
      </c>
      <c r="E23" s="3">
        <f>4/D23*100</f>
        <v>1.2345679012345678</v>
      </c>
      <c r="F23" s="31"/>
      <c r="G23" s="3">
        <v>352</v>
      </c>
      <c r="H23" s="3">
        <f>5/G23*100</f>
        <v>1.4204545454545454</v>
      </c>
      <c r="I23" s="31"/>
      <c r="J23" s="31"/>
      <c r="K23" s="31"/>
      <c r="L23" s="24"/>
      <c r="M23" s="24"/>
      <c r="P23" s="6"/>
      <c r="Q23" s="17" t="s">
        <v>32</v>
      </c>
      <c r="R23" s="3">
        <v>40.5</v>
      </c>
      <c r="S23" s="3">
        <v>71.5</v>
      </c>
      <c r="T23" s="3">
        <v>64</v>
      </c>
      <c r="U23" s="3">
        <v>79.5</v>
      </c>
      <c r="V23" s="3"/>
      <c r="W23" s="3"/>
      <c r="X23" s="3"/>
      <c r="Y23" s="6"/>
      <c r="AA23" s="6"/>
      <c r="AB23" s="17" t="s">
        <v>32</v>
      </c>
      <c r="AC23" s="3">
        <f>R34*K78</f>
        <v>0.66942148760330578</v>
      </c>
      <c r="AD23" s="3">
        <f>S34*K80</f>
        <v>0.67772511848341221</v>
      </c>
      <c r="AE23" s="3">
        <f>T34*K82</f>
        <v>0.61244019138755978</v>
      </c>
      <c r="AF23" s="3">
        <f>U34*K84</f>
        <v>0.775609756097561</v>
      </c>
      <c r="AG23" s="3"/>
      <c r="AH23" s="3"/>
      <c r="AI23" s="3"/>
    </row>
    <row r="24" spans="1:36" x14ac:dyDescent="0.2">
      <c r="A24" s="24"/>
      <c r="B24" s="23">
        <v>6</v>
      </c>
      <c r="C24" s="3">
        <v>1</v>
      </c>
      <c r="D24" s="3">
        <v>372</v>
      </c>
      <c r="E24" s="3">
        <f>7/D24*100</f>
        <v>1.881720430107527</v>
      </c>
      <c r="F24" s="30">
        <f>AVERAGE(D24:D25)</f>
        <v>415</v>
      </c>
      <c r="G24" s="3">
        <v>390</v>
      </c>
      <c r="H24" s="3">
        <f>1/G24*100</f>
        <v>0.25641025641025639</v>
      </c>
      <c r="I24" s="30">
        <f>AVERAGE(G24:G25)</f>
        <v>381</v>
      </c>
      <c r="J24" s="30">
        <f>I24</f>
        <v>381</v>
      </c>
      <c r="K24" s="30">
        <f>J24/F24</f>
        <v>0.91807228915662653</v>
      </c>
      <c r="L24" s="24"/>
      <c r="M24" s="24"/>
      <c r="P24" s="6"/>
      <c r="Y24" s="6"/>
      <c r="AA24" s="6"/>
    </row>
    <row r="25" spans="1:36" x14ac:dyDescent="0.2">
      <c r="A25" s="24"/>
      <c r="B25" s="25"/>
      <c r="C25" s="3">
        <v>2</v>
      </c>
      <c r="D25" s="3">
        <v>458</v>
      </c>
      <c r="E25" s="3">
        <f>5/D25*100</f>
        <v>1.0917030567685588</v>
      </c>
      <c r="F25" s="31"/>
      <c r="G25" s="3">
        <v>372</v>
      </c>
      <c r="H25" s="3">
        <f>4/G25*100</f>
        <v>1.0752688172043012</v>
      </c>
      <c r="I25" s="31"/>
      <c r="J25" s="31"/>
      <c r="K25" s="31"/>
      <c r="L25" s="24"/>
      <c r="M25" s="24"/>
      <c r="P25" s="6"/>
    </row>
    <row r="26" spans="1:36" x14ac:dyDescent="0.2">
      <c r="A26" s="24"/>
      <c r="B26" s="23">
        <v>7</v>
      </c>
      <c r="C26" s="3">
        <v>1</v>
      </c>
      <c r="D26" s="3">
        <v>372</v>
      </c>
      <c r="E26" s="3">
        <f>4/D26*100</f>
        <v>1.0752688172043012</v>
      </c>
      <c r="F26" s="30">
        <f>AVERAGE(D26:D27)</f>
        <v>378</v>
      </c>
      <c r="G26" s="3">
        <v>300</v>
      </c>
      <c r="H26" s="3">
        <f>4/G26*100</f>
        <v>1.3333333333333335</v>
      </c>
      <c r="I26" s="30">
        <f>AVERAGE(G26:G27)</f>
        <v>316</v>
      </c>
      <c r="J26" s="30">
        <f>I26</f>
        <v>316</v>
      </c>
      <c r="K26" s="30">
        <f>J26/F26</f>
        <v>0.83597883597883593</v>
      </c>
      <c r="L26" s="24"/>
      <c r="M26" s="24"/>
      <c r="P26" s="6"/>
      <c r="Q26" s="5" t="s">
        <v>19</v>
      </c>
      <c r="T26" s="6"/>
      <c r="U26" s="6"/>
      <c r="V26" s="6"/>
      <c r="W26" s="6"/>
      <c r="X26" s="6"/>
      <c r="Y26" s="6"/>
      <c r="AA26" s="6"/>
      <c r="AB26" s="8" t="s">
        <v>53</v>
      </c>
      <c r="AC26" s="6"/>
      <c r="AD26" s="6"/>
      <c r="AE26" s="6"/>
      <c r="AF26" s="6"/>
      <c r="AG26" s="6"/>
      <c r="AH26" s="6"/>
    </row>
    <row r="27" spans="1:36" x14ac:dyDescent="0.2">
      <c r="A27" s="25"/>
      <c r="B27" s="25"/>
      <c r="C27" s="3">
        <v>2</v>
      </c>
      <c r="D27" s="3">
        <v>384</v>
      </c>
      <c r="E27" s="3">
        <f>3/D27*100</f>
        <v>0.78125</v>
      </c>
      <c r="F27" s="31"/>
      <c r="G27" s="3">
        <v>332</v>
      </c>
      <c r="H27" s="3">
        <f>3/G27*100</f>
        <v>0.90361445783132521</v>
      </c>
      <c r="I27" s="31"/>
      <c r="J27" s="31"/>
      <c r="K27" s="31"/>
      <c r="L27" s="25"/>
      <c r="M27" s="25"/>
      <c r="P27" s="6"/>
      <c r="R27" s="9">
        <v>1</v>
      </c>
      <c r="S27" s="9">
        <v>2</v>
      </c>
      <c r="T27" s="9">
        <v>3</v>
      </c>
      <c r="U27" s="11">
        <v>4</v>
      </c>
      <c r="V27" s="11">
        <v>5</v>
      </c>
      <c r="W27" s="11">
        <v>6</v>
      </c>
      <c r="X27" s="11">
        <v>7</v>
      </c>
      <c r="Y27" s="1" t="s">
        <v>25</v>
      </c>
      <c r="AA27" s="6"/>
      <c r="AC27" s="19">
        <v>1</v>
      </c>
      <c r="AD27" s="19">
        <v>2</v>
      </c>
      <c r="AE27" s="19">
        <v>3</v>
      </c>
      <c r="AF27" s="11">
        <v>4</v>
      </c>
      <c r="AG27" s="11">
        <v>5</v>
      </c>
      <c r="AH27" s="11">
        <v>6</v>
      </c>
      <c r="AI27" s="11">
        <v>7</v>
      </c>
    </row>
    <row r="28" spans="1:36" x14ac:dyDescent="0.2">
      <c r="P28" s="6"/>
      <c r="Q28" s="3" t="s">
        <v>15</v>
      </c>
      <c r="R28" s="3">
        <f t="shared" ref="R28:U29" si="0">R17/R5</f>
        <v>0.93720930232558142</v>
      </c>
      <c r="S28" s="3">
        <f t="shared" si="0"/>
        <v>0.94103194103194099</v>
      </c>
      <c r="T28" s="3">
        <f t="shared" si="0"/>
        <v>0.95652173913043481</v>
      </c>
      <c r="U28" s="3">
        <f t="shared" si="0"/>
        <v>0.95577395577395574</v>
      </c>
      <c r="V28" s="3"/>
      <c r="W28" s="3"/>
      <c r="X28" s="3"/>
      <c r="Y28" s="3">
        <f>AVERAGE(R28:X28)</f>
        <v>0.94763423456547824</v>
      </c>
      <c r="AA28" s="6"/>
      <c r="AB28" s="3" t="s">
        <v>15</v>
      </c>
      <c r="AC28" s="3">
        <f>K2-AC17</f>
        <v>7.6056338028168913E-2</v>
      </c>
      <c r="AD28" s="3">
        <f>K4-AD17</f>
        <v>5.5813953488372148E-2</v>
      </c>
      <c r="AE28" s="3">
        <f>K6-AE17</f>
        <v>4.2666666666666631E-2</v>
      </c>
      <c r="AF28" s="3">
        <f>K8-AF17</f>
        <v>5.0704225352112609E-2</v>
      </c>
      <c r="AG28" s="3"/>
      <c r="AH28" s="3"/>
      <c r="AI28" s="3"/>
    </row>
    <row r="29" spans="1:36" x14ac:dyDescent="0.2">
      <c r="P29" s="6"/>
      <c r="Q29" s="12" t="s">
        <v>13</v>
      </c>
      <c r="R29" s="3">
        <f t="shared" si="0"/>
        <v>0.90277777777777779</v>
      </c>
      <c r="S29" s="3">
        <f t="shared" si="0"/>
        <v>0.95</v>
      </c>
      <c r="T29" s="3">
        <f t="shared" si="0"/>
        <v>0.94915254237288138</v>
      </c>
      <c r="U29" s="3">
        <f t="shared" si="0"/>
        <v>0.9135802469135802</v>
      </c>
      <c r="V29" s="3">
        <f>V18/V6</f>
        <v>0.82920110192837471</v>
      </c>
      <c r="W29" s="3">
        <f>W18/W6</f>
        <v>0.85301837270341208</v>
      </c>
      <c r="X29" s="3">
        <f>X18/X6</f>
        <v>0.90822784810126578</v>
      </c>
      <c r="Y29" s="3">
        <f t="shared" ref="Y29" si="1">AVERAGE(R29:X29)</f>
        <v>0.90085112711389892</v>
      </c>
      <c r="AA29" s="6"/>
      <c r="AB29" s="12" t="s">
        <v>13</v>
      </c>
      <c r="AC29" s="3">
        <f>K14-AC18</f>
        <v>7.8066914498141293E-2</v>
      </c>
      <c r="AD29" s="3">
        <f>K16-AD18</f>
        <v>4.2105263157894757E-2</v>
      </c>
      <c r="AE29" s="3">
        <f>K18-AE18</f>
        <v>4.8648648648648596E-2</v>
      </c>
      <c r="AF29" s="3">
        <f>K20-AF18</f>
        <v>7.1246819338422473E-2</v>
      </c>
      <c r="AG29" s="3">
        <f>K22-AG18</f>
        <v>0.1861861861861861</v>
      </c>
      <c r="AH29" s="3">
        <f>K24-AH18</f>
        <v>0.13493975903614464</v>
      </c>
      <c r="AI29" s="3">
        <f>K26-AI18</f>
        <v>7.6719576719576743E-2</v>
      </c>
      <c r="AJ29" s="6"/>
    </row>
    <row r="30" spans="1:36" x14ac:dyDescent="0.2">
      <c r="P30" s="6"/>
      <c r="Q30" s="12" t="s">
        <v>59</v>
      </c>
      <c r="R30" s="3">
        <f>R19/R7</f>
        <v>0.79395085066162574</v>
      </c>
      <c r="S30" s="3">
        <f t="shared" ref="S30:U30" si="2">S19/S7</f>
        <v>0.82396449704142016</v>
      </c>
      <c r="T30" s="3">
        <f t="shared" si="2"/>
        <v>0.76847290640394084</v>
      </c>
      <c r="U30" s="3">
        <f t="shared" si="2"/>
        <v>0.7359550561797753</v>
      </c>
      <c r="V30" s="3"/>
      <c r="W30" s="3"/>
      <c r="X30" s="3"/>
      <c r="Y30" s="3">
        <f t="shared" ref="Y30:Y34" si="3">AVERAGE(R30:X30)</f>
        <v>0.78058582757169048</v>
      </c>
      <c r="AA30" s="8"/>
      <c r="AB30" s="12" t="s">
        <v>59</v>
      </c>
      <c r="AC30" s="3">
        <f>K32-AC19</f>
        <v>0.21931589537223339</v>
      </c>
      <c r="AD30" s="3">
        <f>K34-AD19</f>
        <v>0.17975830815709959</v>
      </c>
      <c r="AE30" s="3">
        <f>K36-AE19</f>
        <v>0.20704845814977979</v>
      </c>
      <c r="AF30" s="3">
        <f>K38-AF19</f>
        <v>0.26256983240223464</v>
      </c>
      <c r="AG30" s="3"/>
      <c r="AH30" s="3"/>
      <c r="AI30" s="3"/>
      <c r="AJ30" s="6"/>
    </row>
    <row r="31" spans="1:36" x14ac:dyDescent="0.2">
      <c r="A31" s="1" t="s">
        <v>0</v>
      </c>
      <c r="B31" s="1" t="s">
        <v>1</v>
      </c>
      <c r="C31" s="1" t="s">
        <v>2</v>
      </c>
      <c r="D31" s="1" t="s">
        <v>3</v>
      </c>
      <c r="E31" s="1" t="s">
        <v>4</v>
      </c>
      <c r="F31" s="1" t="s">
        <v>5</v>
      </c>
      <c r="G31" s="1" t="s">
        <v>6</v>
      </c>
      <c r="H31" s="1" t="s">
        <v>7</v>
      </c>
      <c r="I31" s="1" t="s">
        <v>8</v>
      </c>
      <c r="J31" s="1" t="s">
        <v>9</v>
      </c>
      <c r="K31" s="1" t="s">
        <v>10</v>
      </c>
      <c r="L31" s="2" t="s">
        <v>11</v>
      </c>
      <c r="M31" s="2" t="s">
        <v>12</v>
      </c>
      <c r="P31" s="6"/>
      <c r="Q31" s="12" t="s">
        <v>30</v>
      </c>
      <c r="R31" s="3">
        <f>R20/R8</f>
        <v>0.81186094069529657</v>
      </c>
      <c r="S31" s="3">
        <f t="shared" ref="S31:U31" si="4">S20/S8</f>
        <v>0.78727634194831009</v>
      </c>
      <c r="T31" s="3">
        <f t="shared" si="4"/>
        <v>0.78717948717948716</v>
      </c>
      <c r="U31" s="3">
        <f t="shared" si="4"/>
        <v>0.79826086956521736</v>
      </c>
      <c r="V31" s="3"/>
      <c r="W31" s="3"/>
      <c r="X31" s="3"/>
      <c r="Y31" s="3">
        <f t="shared" si="3"/>
        <v>0.79614440984707779</v>
      </c>
      <c r="AA31" s="6"/>
      <c r="AB31" s="12" t="s">
        <v>30</v>
      </c>
      <c r="AC31" s="3">
        <f>K44-AC20</f>
        <v>0.20353982300884954</v>
      </c>
      <c r="AD31" s="3">
        <f>K46-AD20</f>
        <v>0.2372505543237251</v>
      </c>
      <c r="AE31" s="3">
        <f>K48-AE20</f>
        <v>0.23055555555555551</v>
      </c>
      <c r="AF31" s="3">
        <f>K50-AF20</f>
        <v>0.1873990306946689</v>
      </c>
      <c r="AG31" s="3"/>
      <c r="AH31" s="3"/>
      <c r="AI31" s="3"/>
      <c r="AJ31" s="6"/>
    </row>
    <row r="32" spans="1:36" x14ac:dyDescent="0.2">
      <c r="A32" s="26" t="s">
        <v>57</v>
      </c>
      <c r="B32" s="26">
        <v>1</v>
      </c>
      <c r="C32" s="3">
        <v>1</v>
      </c>
      <c r="D32" s="3">
        <v>244</v>
      </c>
      <c r="E32" s="3">
        <f>5/D32*100</f>
        <v>2.0491803278688523</v>
      </c>
      <c r="F32" s="22">
        <f>AVERAGE(D32:D33)</f>
        <v>248.5</v>
      </c>
      <c r="G32" s="3">
        <v>276</v>
      </c>
      <c r="H32" s="3">
        <f>15/G32*100</f>
        <v>5.4347826086956523</v>
      </c>
      <c r="I32" s="22">
        <f>AVERAGE(G32:G33)</f>
        <v>264.5</v>
      </c>
      <c r="J32" s="22">
        <f>I32</f>
        <v>264.5</v>
      </c>
      <c r="K32" s="22">
        <f>J32/F32</f>
        <v>1.0643863179074446</v>
      </c>
      <c r="L32" s="23">
        <f>AVERAGE(K32:K38)</f>
        <v>0.99355522243393857</v>
      </c>
      <c r="M32" s="23">
        <f>STDEV(K32:K38)</f>
        <v>7.2194363276751342E-2</v>
      </c>
      <c r="P32" s="6"/>
      <c r="Q32" s="12" t="s">
        <v>60</v>
      </c>
      <c r="R32" s="3">
        <f t="shared" ref="R32:U32" si="5">R21/R9</f>
        <v>0.84514925373134331</v>
      </c>
      <c r="S32" s="3">
        <f t="shared" si="5"/>
        <v>0.8851774530271399</v>
      </c>
      <c r="T32" s="3">
        <f t="shared" si="5"/>
        <v>0.89572192513368987</v>
      </c>
      <c r="U32" s="3">
        <f t="shared" si="5"/>
        <v>0.88207547169811318</v>
      </c>
      <c r="V32" s="3"/>
      <c r="W32" s="3"/>
      <c r="X32" s="3"/>
      <c r="Y32" s="3">
        <f t="shared" si="3"/>
        <v>0.87703102589757154</v>
      </c>
      <c r="AA32" s="6"/>
      <c r="AB32" s="12" t="s">
        <v>60</v>
      </c>
      <c r="AC32" s="3">
        <f>K56-AC21</f>
        <v>0.15201465201465203</v>
      </c>
      <c r="AD32" s="3">
        <f>K58-AD21</f>
        <v>0.11410788381742731</v>
      </c>
      <c r="AE32" s="3">
        <f>K60-AE21</f>
        <v>9.1121495327102786E-2</v>
      </c>
      <c r="AF32" s="3">
        <f>K62-AF21</f>
        <v>9.3283582089552231E-2</v>
      </c>
      <c r="AG32" s="3"/>
      <c r="AH32" s="3"/>
      <c r="AI32" s="3"/>
      <c r="AJ32" s="6"/>
    </row>
    <row r="33" spans="1:36" x14ac:dyDescent="0.2">
      <c r="A33" s="26"/>
      <c r="B33" s="26"/>
      <c r="C33" s="3">
        <v>2</v>
      </c>
      <c r="D33" s="3">
        <v>253</v>
      </c>
      <c r="E33" s="3">
        <f>0/D33*100</f>
        <v>0</v>
      </c>
      <c r="F33" s="22"/>
      <c r="G33" s="3">
        <v>253</v>
      </c>
      <c r="H33" s="3">
        <f>14/G33*100</f>
        <v>5.5335968379446641</v>
      </c>
      <c r="I33" s="22"/>
      <c r="J33" s="22"/>
      <c r="K33" s="22"/>
      <c r="L33" s="24"/>
      <c r="M33" s="24"/>
      <c r="P33" s="6"/>
      <c r="Q33" s="17" t="s">
        <v>31</v>
      </c>
      <c r="R33" s="3">
        <f t="shared" ref="R33:T33" si="6">R22/R10</f>
        <v>0.83864915572232646</v>
      </c>
      <c r="S33" s="3">
        <f t="shared" si="6"/>
        <v>0.84557438794726936</v>
      </c>
      <c r="T33" s="3">
        <f t="shared" si="6"/>
        <v>0.88944723618090449</v>
      </c>
      <c r="U33" s="3"/>
      <c r="V33" s="3"/>
      <c r="W33" s="3"/>
      <c r="X33" s="3"/>
      <c r="Y33" s="3">
        <f t="shared" si="3"/>
        <v>0.85789025995016688</v>
      </c>
      <c r="Z33" s="6"/>
      <c r="AA33" s="16"/>
      <c r="AB33" s="17" t="s">
        <v>31</v>
      </c>
      <c r="AC33" s="3">
        <f>K68-AC22</f>
        <v>0.13782051282051277</v>
      </c>
      <c r="AD33" s="3">
        <f>K70-AD22</f>
        <v>0.146690518783542</v>
      </c>
      <c r="AE33" s="3">
        <f>K72-AE22</f>
        <v>0.12256267409470756</v>
      </c>
      <c r="AF33" s="3"/>
      <c r="AG33" s="3"/>
      <c r="AH33" s="3"/>
      <c r="AI33" s="3"/>
      <c r="AJ33" s="6"/>
    </row>
    <row r="34" spans="1:36" x14ac:dyDescent="0.2">
      <c r="A34" s="26"/>
      <c r="B34" s="26">
        <v>2</v>
      </c>
      <c r="C34" s="3">
        <v>1</v>
      </c>
      <c r="D34" s="3">
        <v>307</v>
      </c>
      <c r="E34" s="3">
        <f>12/D34*100</f>
        <v>3.9087947882736152</v>
      </c>
      <c r="F34" s="22">
        <f>AVERAGE(D34:D35)</f>
        <v>331</v>
      </c>
      <c r="G34" s="3">
        <v>317</v>
      </c>
      <c r="H34" s="3">
        <f>20/G34*100</f>
        <v>6.309148264984227</v>
      </c>
      <c r="I34" s="22">
        <f>AVERAGE(G34:G35)</f>
        <v>338</v>
      </c>
      <c r="J34" s="22">
        <f>I34</f>
        <v>338</v>
      </c>
      <c r="K34" s="22">
        <f>J34/F34</f>
        <v>1.0211480362537764</v>
      </c>
      <c r="L34" s="24"/>
      <c r="M34" s="24"/>
      <c r="P34" s="6"/>
      <c r="Q34" s="17" t="s">
        <v>32</v>
      </c>
      <c r="R34" s="3">
        <f t="shared" ref="R34:U34" si="7">R23/R11</f>
        <v>0.73636363636363633</v>
      </c>
      <c r="S34" s="3">
        <f t="shared" si="7"/>
        <v>0.7009803921568627</v>
      </c>
      <c r="T34" s="3">
        <f t="shared" si="7"/>
        <v>0.78527607361963192</v>
      </c>
      <c r="U34" s="3">
        <f t="shared" si="7"/>
        <v>0.79500000000000004</v>
      </c>
      <c r="V34" s="3"/>
      <c r="W34" s="3"/>
      <c r="X34" s="3"/>
      <c r="Y34" s="3">
        <f t="shared" si="3"/>
        <v>0.75440502553503275</v>
      </c>
      <c r="Z34" s="6"/>
      <c r="AA34" s="16"/>
      <c r="AB34" s="17" t="s">
        <v>32</v>
      </c>
      <c r="AC34" s="3">
        <f>K78-AC23</f>
        <v>0.23966942148760328</v>
      </c>
      <c r="AD34" s="3">
        <f>K80-AD23</f>
        <v>0.28909952606635081</v>
      </c>
      <c r="AE34" s="3">
        <f>K82-AE23</f>
        <v>0.16746411483253587</v>
      </c>
      <c r="AF34" s="3">
        <f>K84-AF23</f>
        <v>0.19999999999999996</v>
      </c>
      <c r="AG34" s="3"/>
      <c r="AH34" s="3"/>
      <c r="AI34" s="3"/>
      <c r="AJ34" s="6"/>
    </row>
    <row r="35" spans="1:36" x14ac:dyDescent="0.2">
      <c r="A35" s="26"/>
      <c r="B35" s="26"/>
      <c r="C35" s="3">
        <v>2</v>
      </c>
      <c r="D35" s="3">
        <v>355</v>
      </c>
      <c r="E35" s="3">
        <f>10/D35*100</f>
        <v>2.8169014084507045</v>
      </c>
      <c r="F35" s="22"/>
      <c r="G35" s="3">
        <v>359</v>
      </c>
      <c r="H35" s="3">
        <f>15/G35*100</f>
        <v>4.1782729805013927</v>
      </c>
      <c r="I35" s="22"/>
      <c r="J35" s="22"/>
      <c r="K35" s="22"/>
      <c r="L35" s="24"/>
      <c r="M35" s="24"/>
      <c r="P35" s="6"/>
      <c r="Q35" s="16"/>
      <c r="R35" s="6"/>
      <c r="S35" s="6"/>
      <c r="T35" s="6"/>
      <c r="U35" s="6"/>
      <c r="V35" s="6"/>
      <c r="W35" s="6"/>
      <c r="X35" s="6"/>
      <c r="Y35" s="6"/>
      <c r="Z35" s="6"/>
      <c r="AA35" s="16"/>
      <c r="AB35" s="6"/>
      <c r="AC35" s="6"/>
      <c r="AD35" s="6"/>
      <c r="AE35" s="6"/>
      <c r="AF35" s="6"/>
      <c r="AG35" s="6"/>
      <c r="AH35" s="6"/>
      <c r="AI35" s="6"/>
      <c r="AJ35" s="6"/>
    </row>
    <row r="36" spans="1:36" x14ac:dyDescent="0.2">
      <c r="A36" s="26"/>
      <c r="B36" s="26">
        <v>3</v>
      </c>
      <c r="C36" s="3">
        <v>1</v>
      </c>
      <c r="D36" s="3">
        <v>374</v>
      </c>
      <c r="E36" s="3">
        <f>3/D36*100</f>
        <v>0.80213903743315518</v>
      </c>
      <c r="F36" s="22">
        <f>AVERAGE(D36:D37)</f>
        <v>340.5</v>
      </c>
      <c r="G36" s="3">
        <v>304</v>
      </c>
      <c r="H36" s="3">
        <f>26/G36*100</f>
        <v>8.5526315789473681</v>
      </c>
      <c r="I36" s="22">
        <f>AVERAGE(G36:G37)</f>
        <v>304.5</v>
      </c>
      <c r="J36" s="22">
        <f>I36</f>
        <v>304.5</v>
      </c>
      <c r="K36" s="22">
        <f>J36/F36</f>
        <v>0.89427312775330392</v>
      </c>
      <c r="L36" s="24"/>
      <c r="M36" s="24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x14ac:dyDescent="0.2">
      <c r="A37" s="26"/>
      <c r="B37" s="26"/>
      <c r="C37" s="3">
        <v>2</v>
      </c>
      <c r="D37" s="3">
        <v>307</v>
      </c>
      <c r="E37" s="3">
        <f>5/D37*100</f>
        <v>1.6286644951140066</v>
      </c>
      <c r="F37" s="22"/>
      <c r="G37" s="3">
        <v>305</v>
      </c>
      <c r="H37" s="3">
        <f>30/G37*100</f>
        <v>9.8360655737704921</v>
      </c>
      <c r="I37" s="22"/>
      <c r="J37" s="22"/>
      <c r="K37" s="22"/>
      <c r="L37" s="24"/>
      <c r="M37" s="24"/>
      <c r="P37" s="6"/>
      <c r="Q37" s="8"/>
      <c r="R37" s="6"/>
      <c r="S37" s="6"/>
      <c r="T37" s="6"/>
      <c r="U37" s="6"/>
      <c r="V37" s="6"/>
      <c r="W37" s="6"/>
      <c r="X37" s="6"/>
      <c r="Y37" s="6"/>
      <c r="Z37" s="6"/>
      <c r="AA37" s="8"/>
      <c r="AB37" s="6"/>
      <c r="AC37" s="6"/>
      <c r="AD37" s="6"/>
      <c r="AE37" s="6"/>
      <c r="AF37" s="6"/>
      <c r="AG37" s="6"/>
      <c r="AH37" s="6"/>
      <c r="AI37" s="6"/>
      <c r="AJ37" s="6"/>
    </row>
    <row r="38" spans="1:36" x14ac:dyDescent="0.2">
      <c r="A38" s="26"/>
      <c r="B38" s="26">
        <v>4</v>
      </c>
      <c r="C38" s="3">
        <v>1</v>
      </c>
      <c r="D38" s="3">
        <v>393</v>
      </c>
      <c r="E38" s="3">
        <f>4/D38*100</f>
        <v>1.0178117048346056</v>
      </c>
      <c r="F38" s="22">
        <f>AVERAGE(D38:D39)</f>
        <v>358</v>
      </c>
      <c r="G38" s="3">
        <v>350</v>
      </c>
      <c r="H38" s="3">
        <f>18/G38*100</f>
        <v>5.1428571428571423</v>
      </c>
      <c r="I38" s="22">
        <f>AVERAGE(G38:G39)</f>
        <v>356</v>
      </c>
      <c r="J38" s="22">
        <f>I38</f>
        <v>356</v>
      </c>
      <c r="K38" s="22">
        <f>J38/F38</f>
        <v>0.994413407821229</v>
      </c>
      <c r="L38" s="24"/>
      <c r="M38" s="24"/>
      <c r="P38" s="6"/>
      <c r="Q38" s="6"/>
      <c r="R38" s="14"/>
      <c r="S38" s="14"/>
      <c r="T38" s="14"/>
      <c r="U38" s="15"/>
      <c r="V38" s="15"/>
      <c r="W38" s="15"/>
      <c r="X38" s="15"/>
      <c r="Y38" s="6"/>
      <c r="Z38" s="6"/>
      <c r="AA38" s="6"/>
      <c r="AB38" s="14"/>
      <c r="AC38" s="14"/>
      <c r="AD38" s="14"/>
      <c r="AE38" s="15"/>
      <c r="AF38" s="15"/>
      <c r="AG38" s="15"/>
      <c r="AH38" s="15"/>
      <c r="AI38" s="8"/>
      <c r="AJ38" s="6"/>
    </row>
    <row r="39" spans="1:36" x14ac:dyDescent="0.2">
      <c r="A39" s="26"/>
      <c r="B39" s="26"/>
      <c r="C39" s="3">
        <v>2</v>
      </c>
      <c r="D39" s="3">
        <v>323</v>
      </c>
      <c r="E39" s="3">
        <f>0/D39*100</f>
        <v>0</v>
      </c>
      <c r="F39" s="22"/>
      <c r="G39" s="3">
        <v>362</v>
      </c>
      <c r="H39" s="3">
        <f>31/G39*100</f>
        <v>8.5635359116022105</v>
      </c>
      <c r="I39" s="22"/>
      <c r="J39" s="22"/>
      <c r="K39" s="22"/>
      <c r="L39" s="25"/>
      <c r="M39" s="25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x14ac:dyDescent="0.2">
      <c r="P40" s="6"/>
      <c r="Q40" s="16"/>
      <c r="R40" s="6"/>
      <c r="S40" s="6"/>
      <c r="T40" s="6"/>
      <c r="U40" s="6"/>
      <c r="V40" s="6"/>
      <c r="W40" s="6"/>
      <c r="X40" s="6"/>
      <c r="Y40" s="6"/>
      <c r="Z40" s="6"/>
      <c r="AA40" s="16"/>
      <c r="AB40" s="6"/>
      <c r="AC40" s="6"/>
      <c r="AD40" s="6"/>
      <c r="AE40" s="6"/>
      <c r="AF40" s="6"/>
      <c r="AG40" s="6"/>
      <c r="AH40" s="6"/>
      <c r="AI40" s="6"/>
      <c r="AJ40" s="6"/>
    </row>
    <row r="41" spans="1:36" x14ac:dyDescent="0.2">
      <c r="P41" s="6"/>
      <c r="Q41" s="16"/>
      <c r="R41" s="6"/>
      <c r="S41" s="6"/>
      <c r="T41" s="6"/>
      <c r="U41" s="6"/>
      <c r="V41" s="6"/>
      <c r="W41" s="6"/>
      <c r="X41" s="6"/>
      <c r="Y41" s="6"/>
      <c r="Z41" s="6"/>
      <c r="AA41" s="16"/>
      <c r="AB41" s="6"/>
      <c r="AC41" s="6"/>
      <c r="AD41" s="6"/>
      <c r="AE41" s="6"/>
      <c r="AF41" s="6"/>
      <c r="AG41" s="6"/>
      <c r="AH41" s="6"/>
      <c r="AI41" s="6"/>
      <c r="AJ41" s="6"/>
    </row>
    <row r="42" spans="1:36" x14ac:dyDescent="0.2"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x14ac:dyDescent="0.2">
      <c r="A43" s="1" t="s">
        <v>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" t="s">
        <v>6</v>
      </c>
      <c r="H43" s="1" t="s">
        <v>7</v>
      </c>
      <c r="I43" s="1" t="s">
        <v>8</v>
      </c>
      <c r="J43" s="1" t="s">
        <v>9</v>
      </c>
      <c r="K43" s="1" t="s">
        <v>10</v>
      </c>
      <c r="L43" s="2" t="s">
        <v>11</v>
      </c>
      <c r="M43" s="2" t="s">
        <v>12</v>
      </c>
      <c r="P43" s="6"/>
      <c r="Q43" s="8"/>
      <c r="R43" s="6"/>
      <c r="S43" s="6"/>
      <c r="T43" s="6"/>
      <c r="U43" s="6"/>
      <c r="V43" s="6"/>
      <c r="W43" s="6"/>
      <c r="X43" s="6"/>
      <c r="Y43" s="6"/>
      <c r="Z43" s="6"/>
      <c r="AA43" s="8"/>
      <c r="AB43" s="6"/>
      <c r="AC43" s="6"/>
      <c r="AD43" s="6"/>
      <c r="AE43" s="6"/>
      <c r="AF43" s="6"/>
      <c r="AG43" s="6"/>
      <c r="AH43" s="6"/>
      <c r="AI43" s="6"/>
      <c r="AJ43" s="6"/>
    </row>
    <row r="44" spans="1:36" x14ac:dyDescent="0.2">
      <c r="A44" s="26" t="s">
        <v>29</v>
      </c>
      <c r="B44" s="26">
        <v>1</v>
      </c>
      <c r="C44" s="3">
        <v>1</v>
      </c>
      <c r="D44" s="3">
        <v>229</v>
      </c>
      <c r="E44" s="3">
        <f>0/D44*100</f>
        <v>0</v>
      </c>
      <c r="F44" s="22">
        <f>AVERAGE(D44:D45)</f>
        <v>226</v>
      </c>
      <c r="G44" s="3">
        <v>227</v>
      </c>
      <c r="H44" s="3">
        <f>31/G44*100</f>
        <v>13.656387665198238</v>
      </c>
      <c r="I44" s="22">
        <f>AVERAGE(G44:G45)</f>
        <v>244.5</v>
      </c>
      <c r="J44" s="22">
        <f>I44</f>
        <v>244.5</v>
      </c>
      <c r="K44" s="22">
        <f>J44/F44</f>
        <v>1.081858407079646</v>
      </c>
      <c r="L44" s="23">
        <f>AVERAGE(K44:K50)</f>
        <v>1.0523521710678396</v>
      </c>
      <c r="M44" s="23">
        <f>STDEV(K44:K50)</f>
        <v>8.3723526967421816E-2</v>
      </c>
      <c r="P44" s="6"/>
      <c r="Q44" s="6"/>
      <c r="R44" s="14"/>
      <c r="S44" s="14"/>
      <c r="T44" s="14"/>
      <c r="U44" s="15"/>
      <c r="V44" s="15"/>
      <c r="W44" s="15"/>
      <c r="X44" s="15"/>
      <c r="Y44" s="6"/>
      <c r="Z44" s="6"/>
      <c r="AA44" s="6"/>
      <c r="AB44" s="14"/>
      <c r="AC44" s="14"/>
      <c r="AD44" s="14"/>
      <c r="AE44" s="15"/>
      <c r="AF44" s="15"/>
      <c r="AG44" s="15"/>
      <c r="AH44" s="15"/>
      <c r="AI44" s="8"/>
      <c r="AJ44" s="6"/>
    </row>
    <row r="45" spans="1:36" x14ac:dyDescent="0.2">
      <c r="A45" s="26"/>
      <c r="B45" s="26"/>
      <c r="C45" s="3">
        <v>2</v>
      </c>
      <c r="D45" s="3">
        <v>223</v>
      </c>
      <c r="E45" s="3">
        <f>2/D45*100</f>
        <v>0.89686098654708524</v>
      </c>
      <c r="F45" s="22"/>
      <c r="G45" s="3">
        <v>262</v>
      </c>
      <c r="H45" s="3">
        <f>28/G45*100</f>
        <v>10.687022900763358</v>
      </c>
      <c r="I45" s="22"/>
      <c r="J45" s="22"/>
      <c r="K45" s="22"/>
      <c r="L45" s="24"/>
      <c r="M45" s="24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x14ac:dyDescent="0.2">
      <c r="A46" s="26"/>
      <c r="B46" s="26">
        <v>2</v>
      </c>
      <c r="C46" s="3">
        <v>1</v>
      </c>
      <c r="D46" s="3">
        <v>242</v>
      </c>
      <c r="E46" s="3">
        <f t="shared" ref="E46" si="8">0/D46*100</f>
        <v>0</v>
      </c>
      <c r="F46" s="22">
        <f>AVERAGE(D46:D47)</f>
        <v>225.5</v>
      </c>
      <c r="G46" s="3">
        <v>282</v>
      </c>
      <c r="H46" s="3">
        <f>25/G46*100</f>
        <v>8.8652482269503547</v>
      </c>
      <c r="I46" s="22">
        <f>AVERAGE(G46:G47)</f>
        <v>251.5</v>
      </c>
      <c r="J46" s="22">
        <f>I46</f>
        <v>251.5</v>
      </c>
      <c r="K46" s="22">
        <f>J46/F46</f>
        <v>1.1152993348115299</v>
      </c>
      <c r="L46" s="24"/>
      <c r="M46" s="24"/>
      <c r="P46" s="6"/>
      <c r="Q46" s="16"/>
      <c r="R46" s="6"/>
      <c r="S46" s="6"/>
      <c r="T46" s="6"/>
      <c r="U46" s="6"/>
      <c r="V46" s="6"/>
      <c r="W46" s="6"/>
      <c r="X46" s="6"/>
      <c r="Y46" s="6"/>
      <c r="Z46" s="6"/>
      <c r="AA46" s="16"/>
      <c r="AB46" s="6"/>
      <c r="AC46" s="6"/>
      <c r="AD46" s="6"/>
      <c r="AE46" s="6"/>
      <c r="AF46" s="6"/>
      <c r="AG46" s="6"/>
      <c r="AH46" s="6"/>
      <c r="AI46" s="6"/>
      <c r="AJ46" s="6"/>
    </row>
    <row r="47" spans="1:36" x14ac:dyDescent="0.2">
      <c r="A47" s="26"/>
      <c r="B47" s="26"/>
      <c r="C47" s="3">
        <v>2</v>
      </c>
      <c r="D47" s="3">
        <v>209</v>
      </c>
      <c r="E47" s="3">
        <f>2/D47*100</f>
        <v>0.9569377990430622</v>
      </c>
      <c r="F47" s="22"/>
      <c r="G47" s="3">
        <v>221</v>
      </c>
      <c r="H47" s="3">
        <f>16/G47*100</f>
        <v>7.2398190045248878</v>
      </c>
      <c r="I47" s="22"/>
      <c r="J47" s="22"/>
      <c r="K47" s="22"/>
      <c r="L47" s="24"/>
      <c r="M47" s="24"/>
      <c r="P47" s="6"/>
      <c r="Q47" s="16"/>
      <c r="R47" s="6"/>
      <c r="S47" s="6"/>
      <c r="T47" s="6"/>
      <c r="U47" s="6"/>
      <c r="V47" s="6"/>
      <c r="W47" s="6"/>
      <c r="X47" s="6"/>
      <c r="Y47" s="6"/>
      <c r="Z47" s="6"/>
      <c r="AA47" s="16"/>
      <c r="AB47" s="6"/>
      <c r="AC47" s="6"/>
      <c r="AD47" s="6"/>
      <c r="AE47" s="6"/>
      <c r="AF47" s="6"/>
      <c r="AG47" s="6"/>
      <c r="AH47" s="6"/>
      <c r="AI47" s="6"/>
      <c r="AJ47" s="6"/>
    </row>
    <row r="48" spans="1:36" x14ac:dyDescent="0.2">
      <c r="A48" s="26"/>
      <c r="B48" s="26">
        <v>3</v>
      </c>
      <c r="C48" s="3">
        <v>1</v>
      </c>
      <c r="D48" s="3">
        <v>166</v>
      </c>
      <c r="E48" s="3">
        <f>5/D48*100</f>
        <v>3.0120481927710845</v>
      </c>
      <c r="F48" s="22">
        <f>AVERAGE(D48:D49)</f>
        <v>180</v>
      </c>
      <c r="G48" s="3">
        <v>218</v>
      </c>
      <c r="H48" s="3">
        <f>29/G48*100</f>
        <v>13.302752293577983</v>
      </c>
      <c r="I48" s="22">
        <f>AVERAGE(G48:G49)</f>
        <v>195</v>
      </c>
      <c r="J48" s="22">
        <f>I48</f>
        <v>195</v>
      </c>
      <c r="K48" s="22">
        <f>J48/F48</f>
        <v>1.0833333333333333</v>
      </c>
      <c r="L48" s="24"/>
      <c r="M48" s="24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spans="1:36" x14ac:dyDescent="0.2">
      <c r="A49" s="26"/>
      <c r="B49" s="26"/>
      <c r="C49" s="3">
        <v>2</v>
      </c>
      <c r="D49" s="3">
        <v>194</v>
      </c>
      <c r="E49" s="3">
        <f>4/D49*100</f>
        <v>2.0618556701030926</v>
      </c>
      <c r="F49" s="22"/>
      <c r="G49" s="3">
        <v>172</v>
      </c>
      <c r="H49" s="3">
        <f>17/G49*100</f>
        <v>9.8837209302325579</v>
      </c>
      <c r="I49" s="22"/>
      <c r="J49" s="22"/>
      <c r="K49" s="22"/>
      <c r="L49" s="24"/>
      <c r="M49" s="24"/>
      <c r="P49" s="6"/>
      <c r="Q49" s="8"/>
      <c r="R49" s="6"/>
      <c r="S49" s="6"/>
      <c r="T49" s="6"/>
      <c r="U49" s="6"/>
      <c r="V49" s="6"/>
      <c r="W49" s="6"/>
      <c r="X49" s="6"/>
      <c r="Y49" s="6"/>
      <c r="Z49" s="6"/>
      <c r="AA49" s="8"/>
      <c r="AB49" s="6"/>
      <c r="AC49" s="6"/>
      <c r="AD49" s="6"/>
      <c r="AE49" s="6"/>
      <c r="AF49" s="6"/>
      <c r="AG49" s="6"/>
      <c r="AH49" s="6"/>
      <c r="AI49" s="6"/>
      <c r="AJ49" s="6"/>
    </row>
    <row r="50" spans="1:36" x14ac:dyDescent="0.2">
      <c r="A50" s="26"/>
      <c r="B50" s="26">
        <v>4</v>
      </c>
      <c r="C50" s="3">
        <v>1</v>
      </c>
      <c r="D50" s="3">
        <v>320</v>
      </c>
      <c r="E50" s="3">
        <f>1/D50*100</f>
        <v>0.3125</v>
      </c>
      <c r="F50" s="22">
        <f>AVERAGE(D50:D51)</f>
        <v>309.5</v>
      </c>
      <c r="G50" s="3">
        <v>271</v>
      </c>
      <c r="H50" s="3">
        <f>31/G50*100</f>
        <v>11.439114391143912</v>
      </c>
      <c r="I50" s="22">
        <f>AVERAGE(G50:G51)</f>
        <v>287.5</v>
      </c>
      <c r="J50" s="22">
        <f>I50</f>
        <v>287.5</v>
      </c>
      <c r="K50" s="22">
        <f>J50/F50</f>
        <v>0.92891760904684972</v>
      </c>
      <c r="L50" s="24"/>
      <c r="M50" s="24"/>
      <c r="P50" s="6"/>
      <c r="Q50" s="6"/>
      <c r="R50" s="14"/>
      <c r="S50" s="14"/>
      <c r="T50" s="14"/>
      <c r="U50" s="15"/>
      <c r="V50" s="15"/>
      <c r="W50" s="15"/>
      <c r="X50" s="15"/>
      <c r="Y50" s="6"/>
      <c r="Z50" s="6"/>
      <c r="AA50" s="6"/>
      <c r="AB50" s="14"/>
      <c r="AC50" s="14"/>
      <c r="AD50" s="14"/>
      <c r="AE50" s="15"/>
      <c r="AF50" s="15"/>
      <c r="AG50" s="15"/>
      <c r="AH50" s="15"/>
      <c r="AI50" s="8"/>
      <c r="AJ50" s="6"/>
    </row>
    <row r="51" spans="1:36" x14ac:dyDescent="0.2">
      <c r="A51" s="26"/>
      <c r="B51" s="26"/>
      <c r="C51" s="3">
        <v>2</v>
      </c>
      <c r="D51" s="3">
        <v>299</v>
      </c>
      <c r="E51" s="3">
        <f>3/D51*100</f>
        <v>1.0033444816053512</v>
      </c>
      <c r="F51" s="22"/>
      <c r="G51" s="3">
        <v>304</v>
      </c>
      <c r="H51" s="3">
        <f>23/G51*100</f>
        <v>7.5657894736842106</v>
      </c>
      <c r="I51" s="22"/>
      <c r="J51" s="22"/>
      <c r="K51" s="22"/>
      <c r="L51" s="25"/>
      <c r="M51" s="2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spans="1:36" x14ac:dyDescent="0.2">
      <c r="P52" s="6"/>
      <c r="Q52" s="16"/>
      <c r="R52" s="6"/>
      <c r="S52" s="6"/>
      <c r="T52" s="6"/>
      <c r="U52" s="6"/>
      <c r="V52" s="6"/>
      <c r="W52" s="6"/>
      <c r="X52" s="6"/>
      <c r="Y52" s="6"/>
      <c r="Z52" s="6"/>
      <c r="AA52" s="16"/>
      <c r="AB52" s="6"/>
      <c r="AC52" s="6"/>
      <c r="AD52" s="6"/>
      <c r="AE52" s="6"/>
      <c r="AF52" s="6"/>
      <c r="AG52" s="6"/>
      <c r="AH52" s="6"/>
      <c r="AI52" s="6"/>
      <c r="AJ52" s="6"/>
    </row>
    <row r="53" spans="1:36" x14ac:dyDescent="0.2">
      <c r="P53" s="6"/>
      <c r="Q53" s="16"/>
      <c r="R53" s="6"/>
      <c r="S53" s="6"/>
      <c r="T53" s="6"/>
      <c r="U53" s="6"/>
      <c r="V53" s="6"/>
      <c r="W53" s="6"/>
      <c r="X53" s="6"/>
      <c r="Y53" s="6"/>
      <c r="Z53" s="6"/>
      <c r="AA53" s="16"/>
      <c r="AB53" s="6"/>
      <c r="AC53" s="6"/>
      <c r="AD53" s="6"/>
      <c r="AE53" s="6"/>
      <c r="AF53" s="6"/>
      <c r="AG53" s="6"/>
      <c r="AH53" s="6"/>
      <c r="AI53" s="6"/>
      <c r="AJ53" s="6"/>
    </row>
    <row r="54" spans="1:36" x14ac:dyDescent="0.2">
      <c r="P54" s="6"/>
      <c r="Q54" s="16"/>
      <c r="R54" s="6"/>
      <c r="S54" s="6"/>
      <c r="T54" s="6"/>
      <c r="U54" s="6"/>
      <c r="V54" s="6"/>
      <c r="W54" s="6"/>
      <c r="X54" s="6"/>
      <c r="Y54" s="6"/>
      <c r="Z54" s="6"/>
      <c r="AA54" s="16"/>
      <c r="AB54" s="6"/>
      <c r="AC54" s="6"/>
      <c r="AD54" s="6"/>
      <c r="AE54" s="6"/>
      <c r="AF54" s="6"/>
      <c r="AG54" s="6"/>
      <c r="AH54" s="6"/>
      <c r="AI54" s="6"/>
      <c r="AJ54" s="6"/>
    </row>
    <row r="55" spans="1:36" x14ac:dyDescent="0.2">
      <c r="A55" s="1" t="s">
        <v>0</v>
      </c>
      <c r="B55" s="1" t="s">
        <v>1</v>
      </c>
      <c r="C55" s="1" t="s">
        <v>2</v>
      </c>
      <c r="D55" s="1" t="s">
        <v>3</v>
      </c>
      <c r="E55" s="1" t="s">
        <v>4</v>
      </c>
      <c r="F55" s="1" t="s">
        <v>5</v>
      </c>
      <c r="G55" s="1" t="s">
        <v>6</v>
      </c>
      <c r="H55" s="1" t="s">
        <v>7</v>
      </c>
      <c r="I55" s="1" t="s">
        <v>8</v>
      </c>
      <c r="J55" s="1" t="s">
        <v>9</v>
      </c>
      <c r="K55" s="1" t="s">
        <v>10</v>
      </c>
      <c r="L55" s="2" t="s">
        <v>11</v>
      </c>
      <c r="M55" s="2" t="s">
        <v>12</v>
      </c>
      <c r="P55" s="6"/>
      <c r="Q55" s="8"/>
      <c r="R55" s="6"/>
      <c r="S55" s="6"/>
      <c r="T55" s="6"/>
      <c r="U55" s="6"/>
      <c r="V55" s="6"/>
      <c r="W55" s="6"/>
      <c r="X55" s="6"/>
      <c r="Y55" s="6"/>
      <c r="Z55" s="6"/>
      <c r="AA55" s="8"/>
      <c r="AB55" s="6"/>
      <c r="AC55" s="6"/>
      <c r="AD55" s="6"/>
      <c r="AE55" s="6"/>
      <c r="AF55" s="6"/>
      <c r="AG55" s="6"/>
      <c r="AH55" s="6"/>
      <c r="AI55" s="6"/>
      <c r="AJ55" s="6"/>
    </row>
    <row r="56" spans="1:36" x14ac:dyDescent="0.2">
      <c r="A56" s="26" t="s">
        <v>58</v>
      </c>
      <c r="B56" s="26">
        <v>1</v>
      </c>
      <c r="C56" s="3">
        <v>1</v>
      </c>
      <c r="D56" s="3">
        <v>258</v>
      </c>
      <c r="E56" s="3">
        <f>1/D56*100</f>
        <v>0.38759689922480622</v>
      </c>
      <c r="F56" s="22">
        <f>AVERAGE(D56:D57)</f>
        <v>273</v>
      </c>
      <c r="G56" s="3">
        <v>264</v>
      </c>
      <c r="H56" s="3">
        <f>41/G56*100</f>
        <v>15.530303030303031</v>
      </c>
      <c r="I56" s="22">
        <f>AVERAGE(G56:G57)</f>
        <v>268</v>
      </c>
      <c r="J56" s="22">
        <f>I56</f>
        <v>268</v>
      </c>
      <c r="K56" s="22">
        <f>J56/F56</f>
        <v>0.98168498168498164</v>
      </c>
      <c r="L56" s="23">
        <f>AVERAGE(K56:K62)</f>
        <v>0.91008436677881943</v>
      </c>
      <c r="M56" s="23">
        <f>STDEV(K56:K62)</f>
        <v>9.5943735105205166E-2</v>
      </c>
      <c r="P56" s="6"/>
      <c r="Q56" s="6"/>
      <c r="R56" s="14"/>
      <c r="S56" s="14"/>
      <c r="T56" s="14"/>
      <c r="U56" s="15"/>
      <c r="V56" s="15"/>
      <c r="W56" s="15"/>
      <c r="X56" s="15"/>
      <c r="Y56" s="6"/>
      <c r="Z56" s="6"/>
      <c r="AA56" s="6"/>
      <c r="AB56" s="14"/>
      <c r="AC56" s="14"/>
      <c r="AD56" s="14"/>
      <c r="AE56" s="15"/>
      <c r="AF56" s="15"/>
      <c r="AG56" s="15"/>
      <c r="AH56" s="15"/>
      <c r="AI56" s="8"/>
      <c r="AJ56" s="6"/>
    </row>
    <row r="57" spans="1:36" x14ac:dyDescent="0.2">
      <c r="A57" s="26"/>
      <c r="B57" s="26"/>
      <c r="C57" s="3">
        <v>2</v>
      </c>
      <c r="D57" s="3">
        <v>288</v>
      </c>
      <c r="E57" s="3">
        <f>2/D57*100</f>
        <v>0.69444444444444442</v>
      </c>
      <c r="F57" s="22"/>
      <c r="G57" s="3">
        <v>272</v>
      </c>
      <c r="H57" s="3">
        <f>29/G57*100</f>
        <v>10.661764705882353</v>
      </c>
      <c r="I57" s="22"/>
      <c r="J57" s="22"/>
      <c r="K57" s="22"/>
      <c r="L57" s="24"/>
      <c r="M57" s="24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spans="1:36" x14ac:dyDescent="0.2">
      <c r="A58" s="26"/>
      <c r="B58" s="26">
        <v>2</v>
      </c>
      <c r="C58" s="3">
        <v>1</v>
      </c>
      <c r="D58" s="3">
        <v>233</v>
      </c>
      <c r="E58" s="3">
        <f t="shared" ref="E58" si="9">0/D58*100</f>
        <v>0</v>
      </c>
      <c r="F58" s="22">
        <f>AVERAGE(D58:D59)</f>
        <v>241</v>
      </c>
      <c r="G58" s="3">
        <v>243</v>
      </c>
      <c r="H58" s="3">
        <f>28/G58*100</f>
        <v>11.522633744855968</v>
      </c>
      <c r="I58" s="22">
        <f>AVERAGE(G58:G59)</f>
        <v>239.5</v>
      </c>
      <c r="J58" s="22">
        <f>I58</f>
        <v>239.5</v>
      </c>
      <c r="K58" s="22">
        <f>J58/F58</f>
        <v>0.99377593360995853</v>
      </c>
      <c r="L58" s="24"/>
      <c r="M58" s="24"/>
      <c r="P58" s="6"/>
      <c r="Q58" s="16"/>
      <c r="R58" s="6"/>
      <c r="S58" s="6"/>
      <c r="T58" s="6"/>
      <c r="U58" s="6"/>
      <c r="V58" s="6"/>
      <c r="W58" s="6"/>
      <c r="X58" s="6"/>
      <c r="Y58" s="6"/>
      <c r="Z58" s="6"/>
      <c r="AA58" s="16"/>
      <c r="AB58" s="6"/>
      <c r="AC58" s="6"/>
      <c r="AD58" s="6"/>
      <c r="AE58" s="6"/>
      <c r="AF58" s="6"/>
      <c r="AG58" s="6"/>
      <c r="AH58" s="6"/>
      <c r="AI58" s="6"/>
      <c r="AJ58" s="6"/>
    </row>
    <row r="59" spans="1:36" x14ac:dyDescent="0.2">
      <c r="A59" s="26"/>
      <c r="B59" s="26"/>
      <c r="C59" s="3">
        <v>2</v>
      </c>
      <c r="D59" s="3">
        <v>249</v>
      </c>
      <c r="E59" s="3">
        <f>1/D59*100</f>
        <v>0.40160642570281119</v>
      </c>
      <c r="F59" s="22"/>
      <c r="G59" s="3">
        <v>236</v>
      </c>
      <c r="H59" s="3">
        <f>18/G59*100</f>
        <v>7.6271186440677967</v>
      </c>
      <c r="I59" s="22"/>
      <c r="J59" s="22"/>
      <c r="K59" s="22"/>
      <c r="L59" s="24"/>
      <c r="M59" s="24"/>
      <c r="P59" s="6"/>
      <c r="Q59" s="16"/>
      <c r="R59" s="6"/>
      <c r="S59" s="6"/>
      <c r="T59" s="6"/>
      <c r="U59" s="6"/>
      <c r="V59" s="6"/>
      <c r="W59" s="6"/>
      <c r="X59" s="6"/>
      <c r="Y59" s="6"/>
      <c r="Z59" s="6"/>
      <c r="AA59" s="16"/>
      <c r="AB59" s="6"/>
      <c r="AC59" s="6"/>
      <c r="AD59" s="6"/>
      <c r="AE59" s="6"/>
      <c r="AF59" s="6"/>
      <c r="AG59" s="6"/>
      <c r="AH59" s="6"/>
      <c r="AI59" s="6"/>
      <c r="AJ59" s="6"/>
    </row>
    <row r="60" spans="1:36" x14ac:dyDescent="0.2">
      <c r="A60" s="26"/>
      <c r="B60" s="26">
        <v>3</v>
      </c>
      <c r="C60" s="3">
        <v>1</v>
      </c>
      <c r="D60" s="3">
        <v>215</v>
      </c>
      <c r="E60" s="3">
        <f>8/D60*100</f>
        <v>3.7209302325581395</v>
      </c>
      <c r="F60" s="22">
        <f>AVERAGE(D60:D61)</f>
        <v>214</v>
      </c>
      <c r="G60" s="3">
        <v>199</v>
      </c>
      <c r="H60" s="3">
        <f>24/G60*100</f>
        <v>12.060301507537687</v>
      </c>
      <c r="I60" s="22">
        <f>AVERAGE(G60:G61)</f>
        <v>187</v>
      </c>
      <c r="J60" s="22">
        <f>I60</f>
        <v>187</v>
      </c>
      <c r="K60" s="22">
        <f>J60/F60</f>
        <v>0.87383177570093462</v>
      </c>
      <c r="L60" s="24"/>
      <c r="M60" s="24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spans="1:36" x14ac:dyDescent="0.2">
      <c r="A61" s="26"/>
      <c r="B61" s="26"/>
      <c r="C61" s="3">
        <v>2</v>
      </c>
      <c r="D61" s="3">
        <v>213</v>
      </c>
      <c r="E61" s="3">
        <f>0/D61*100</f>
        <v>0</v>
      </c>
      <c r="F61" s="22"/>
      <c r="G61" s="3">
        <v>175</v>
      </c>
      <c r="H61" s="3">
        <f>35/G61*100</f>
        <v>20</v>
      </c>
      <c r="I61" s="22"/>
      <c r="J61" s="22"/>
      <c r="K61" s="22"/>
      <c r="L61" s="24"/>
      <c r="M61" s="24"/>
      <c r="P61" s="6"/>
      <c r="Q61" s="8"/>
      <c r="R61" s="6"/>
      <c r="S61" s="6"/>
      <c r="T61" s="6"/>
      <c r="U61" s="6"/>
      <c r="V61" s="6"/>
      <c r="W61" s="6"/>
      <c r="X61" s="6"/>
      <c r="Y61" s="6"/>
      <c r="Z61" s="6"/>
      <c r="AA61" s="8"/>
      <c r="AB61" s="6"/>
      <c r="AC61" s="6"/>
      <c r="AD61" s="6"/>
      <c r="AE61" s="6"/>
      <c r="AF61" s="6"/>
      <c r="AG61" s="6"/>
      <c r="AH61" s="6"/>
      <c r="AI61" s="6"/>
      <c r="AJ61" s="6"/>
    </row>
    <row r="62" spans="1:36" x14ac:dyDescent="0.2">
      <c r="A62" s="26"/>
      <c r="B62" s="26">
        <v>4</v>
      </c>
      <c r="C62" s="3">
        <v>1</v>
      </c>
      <c r="D62" s="3">
        <v>269</v>
      </c>
      <c r="E62" s="3">
        <f>2/D62*100</f>
        <v>0.74349442379182151</v>
      </c>
      <c r="F62" s="22">
        <f>AVERAGE(D62:D63)</f>
        <v>268</v>
      </c>
      <c r="G62" s="3">
        <v>215</v>
      </c>
      <c r="H62" s="3">
        <f>15/G62*100</f>
        <v>6.9767441860465116</v>
      </c>
      <c r="I62" s="22">
        <f>AVERAGE(G62:G63)</f>
        <v>212</v>
      </c>
      <c r="J62" s="22">
        <f>I62</f>
        <v>212</v>
      </c>
      <c r="K62" s="22">
        <f>J62/F62</f>
        <v>0.79104477611940294</v>
      </c>
      <c r="L62" s="24"/>
      <c r="M62" s="24"/>
      <c r="P62" s="6"/>
      <c r="Q62" s="6"/>
      <c r="R62" s="14"/>
      <c r="S62" s="14"/>
      <c r="T62" s="14"/>
      <c r="U62" s="15"/>
      <c r="V62" s="15"/>
      <c r="W62" s="15"/>
      <c r="X62" s="15"/>
      <c r="Y62" s="6"/>
      <c r="Z62" s="6"/>
      <c r="AA62" s="6"/>
      <c r="AB62" s="14"/>
      <c r="AC62" s="14"/>
      <c r="AD62" s="14"/>
      <c r="AE62" s="15"/>
      <c r="AF62" s="15"/>
      <c r="AG62" s="15"/>
      <c r="AH62" s="15"/>
      <c r="AI62" s="8"/>
      <c r="AJ62" s="6"/>
    </row>
    <row r="63" spans="1:36" x14ac:dyDescent="0.2">
      <c r="A63" s="26"/>
      <c r="B63" s="26"/>
      <c r="C63" s="3">
        <v>2</v>
      </c>
      <c r="D63" s="3">
        <v>267</v>
      </c>
      <c r="E63" s="3">
        <f>1/D63*100</f>
        <v>0.37453183520599254</v>
      </c>
      <c r="F63" s="22"/>
      <c r="G63" s="3">
        <v>209</v>
      </c>
      <c r="H63" s="3">
        <f>15/G63*100</f>
        <v>7.1770334928229662</v>
      </c>
      <c r="I63" s="22"/>
      <c r="J63" s="22"/>
      <c r="K63" s="22"/>
      <c r="L63" s="25"/>
      <c r="M63" s="25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x14ac:dyDescent="0.2">
      <c r="P64" s="6"/>
      <c r="Q64" s="16"/>
      <c r="R64" s="6"/>
      <c r="S64" s="6"/>
      <c r="T64" s="6"/>
      <c r="U64" s="6"/>
      <c r="V64" s="6"/>
      <c r="W64" s="6"/>
      <c r="X64" s="6"/>
      <c r="Y64" s="6"/>
      <c r="Z64" s="6"/>
      <c r="AA64" s="16"/>
      <c r="AB64" s="6"/>
      <c r="AC64" s="6"/>
      <c r="AD64" s="6"/>
      <c r="AE64" s="6"/>
      <c r="AF64" s="6"/>
      <c r="AG64" s="6"/>
      <c r="AH64" s="6"/>
      <c r="AI64" s="6"/>
      <c r="AJ64" s="6"/>
    </row>
    <row r="65" spans="1:36" x14ac:dyDescent="0.2">
      <c r="P65" s="6"/>
      <c r="Q65" s="16"/>
      <c r="R65" s="6"/>
      <c r="S65" s="6"/>
      <c r="T65" s="6"/>
      <c r="U65" s="6"/>
      <c r="V65" s="6"/>
      <c r="W65" s="6"/>
      <c r="X65" s="6"/>
      <c r="Y65" s="6"/>
      <c r="Z65" s="6"/>
      <c r="AA65" s="16"/>
      <c r="AB65" s="6"/>
      <c r="AC65" s="6"/>
      <c r="AD65" s="6"/>
      <c r="AE65" s="6"/>
      <c r="AF65" s="6"/>
      <c r="AG65" s="6"/>
      <c r="AH65" s="6"/>
      <c r="AI65" s="6"/>
      <c r="AJ65" s="6"/>
    </row>
    <row r="66" spans="1:36" x14ac:dyDescent="0.2"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x14ac:dyDescent="0.2">
      <c r="A67" s="1" t="s">
        <v>0</v>
      </c>
      <c r="B67" s="1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1" t="s">
        <v>6</v>
      </c>
      <c r="H67" s="1" t="s">
        <v>7</v>
      </c>
      <c r="I67" s="1" t="s">
        <v>8</v>
      </c>
      <c r="J67" s="1" t="s">
        <v>9</v>
      </c>
      <c r="K67" s="1" t="s">
        <v>10</v>
      </c>
      <c r="L67" s="2" t="s">
        <v>11</v>
      </c>
      <c r="M67" s="2" t="s">
        <v>12</v>
      </c>
      <c r="P67" s="6"/>
      <c r="Q67" s="8"/>
      <c r="R67" s="6"/>
      <c r="S67" s="6"/>
      <c r="T67" s="6"/>
      <c r="U67" s="6"/>
      <c r="V67" s="6"/>
      <c r="W67" s="6"/>
      <c r="X67" s="6"/>
      <c r="Y67" s="6"/>
      <c r="Z67" s="6"/>
      <c r="AA67" s="8"/>
      <c r="AB67" s="6"/>
      <c r="AC67" s="6"/>
      <c r="AD67" s="6"/>
      <c r="AE67" s="6"/>
      <c r="AF67" s="6"/>
      <c r="AG67" s="6"/>
      <c r="AH67" s="6"/>
      <c r="AI67" s="6"/>
      <c r="AJ67" s="6"/>
    </row>
    <row r="68" spans="1:36" x14ac:dyDescent="0.2">
      <c r="A68" s="26" t="s">
        <v>33</v>
      </c>
      <c r="B68" s="26">
        <v>1</v>
      </c>
      <c r="C68" s="3">
        <v>1</v>
      </c>
      <c r="D68" s="3">
        <v>333</v>
      </c>
      <c r="E68" s="3">
        <f>5/D68*100</f>
        <v>1.5015015015015014</v>
      </c>
      <c r="F68" s="22">
        <f>AVERAGE(D68:D69)</f>
        <v>312</v>
      </c>
      <c r="G68" s="3">
        <v>293</v>
      </c>
      <c r="H68" s="3">
        <f>74/G68*100</f>
        <v>25.255972696245731</v>
      </c>
      <c r="I68" s="22">
        <f>AVERAGE(G68:G69)</f>
        <v>266.5</v>
      </c>
      <c r="J68" s="22">
        <f>I68</f>
        <v>266.5</v>
      </c>
      <c r="K68" s="22">
        <f>J68/F68</f>
        <v>0.85416666666666663</v>
      </c>
      <c r="L68" s="26">
        <f>AVERAGE(K68:K73)</f>
        <v>0.9709041062404733</v>
      </c>
      <c r="M68" s="26">
        <f>STDEV(K68:K73)</f>
        <v>0.12852662168156195</v>
      </c>
      <c r="P68" s="6"/>
      <c r="Q68" s="6"/>
      <c r="R68" s="14"/>
      <c r="S68" s="14"/>
      <c r="T68" s="14"/>
      <c r="U68" s="15"/>
      <c r="V68" s="15"/>
      <c r="W68" s="15"/>
      <c r="X68" s="15"/>
      <c r="Y68" s="6"/>
      <c r="Z68" s="6"/>
      <c r="AA68" s="6"/>
      <c r="AB68" s="14"/>
      <c r="AC68" s="14"/>
      <c r="AD68" s="14"/>
      <c r="AE68" s="15"/>
      <c r="AF68" s="15"/>
      <c r="AG68" s="15"/>
      <c r="AH68" s="15"/>
      <c r="AI68" s="8"/>
      <c r="AJ68" s="6"/>
    </row>
    <row r="69" spans="1:36" x14ac:dyDescent="0.2">
      <c r="A69" s="26"/>
      <c r="B69" s="26"/>
      <c r="C69" s="3">
        <v>2</v>
      </c>
      <c r="D69" s="3">
        <v>291</v>
      </c>
      <c r="E69" s="3">
        <f>3/D69*100</f>
        <v>1.0309278350515463</v>
      </c>
      <c r="F69" s="22"/>
      <c r="G69" s="3">
        <v>240</v>
      </c>
      <c r="H69" s="3">
        <f>52/G69*100</f>
        <v>21.666666666666668</v>
      </c>
      <c r="I69" s="22"/>
      <c r="J69" s="22"/>
      <c r="K69" s="22"/>
      <c r="L69" s="26"/>
      <c r="M69" s="2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spans="1:36" x14ac:dyDescent="0.2">
      <c r="A70" s="26"/>
      <c r="B70" s="26">
        <v>2</v>
      </c>
      <c r="C70" s="3">
        <v>1</v>
      </c>
      <c r="D70" s="3">
        <v>290</v>
      </c>
      <c r="E70" s="3">
        <f>9/D70*100</f>
        <v>3.103448275862069</v>
      </c>
      <c r="F70" s="22">
        <f>AVERAGE(D70:D71)</f>
        <v>279.5</v>
      </c>
      <c r="G70" s="3">
        <v>240</v>
      </c>
      <c r="H70" s="3">
        <f>42/G70*100</f>
        <v>17.5</v>
      </c>
      <c r="I70" s="22">
        <f>AVERAGE(G70:G71)</f>
        <v>265.5</v>
      </c>
      <c r="J70" s="22">
        <f>I70</f>
        <v>265.5</v>
      </c>
      <c r="K70" s="22">
        <f>J70/F70</f>
        <v>0.94991055456171736</v>
      </c>
      <c r="L70" s="26"/>
      <c r="M70" s="26"/>
      <c r="P70" s="6"/>
      <c r="Q70" s="16"/>
      <c r="R70" s="6"/>
      <c r="S70" s="6"/>
      <c r="T70" s="6"/>
      <c r="U70" s="6"/>
      <c r="V70" s="6"/>
      <c r="W70" s="6"/>
      <c r="X70" s="6"/>
      <c r="Y70" s="6"/>
      <c r="Z70" s="6"/>
      <c r="AA70" s="16"/>
      <c r="AB70" s="6"/>
      <c r="AC70" s="6"/>
      <c r="AD70" s="6"/>
      <c r="AE70" s="6"/>
      <c r="AF70" s="6"/>
      <c r="AG70" s="6"/>
      <c r="AH70" s="6"/>
      <c r="AI70" s="6"/>
      <c r="AJ70" s="6"/>
    </row>
    <row r="71" spans="1:36" x14ac:dyDescent="0.2">
      <c r="A71" s="26"/>
      <c r="B71" s="26"/>
      <c r="C71" s="3">
        <v>2</v>
      </c>
      <c r="D71" s="3">
        <v>269</v>
      </c>
      <c r="E71" s="3">
        <f>10/D71*100</f>
        <v>3.7174721189591078</v>
      </c>
      <c r="F71" s="22"/>
      <c r="G71" s="3">
        <v>291</v>
      </c>
      <c r="H71" s="3">
        <f>56/G71*100</f>
        <v>19.243986254295535</v>
      </c>
      <c r="I71" s="22"/>
      <c r="J71" s="22"/>
      <c r="K71" s="22"/>
      <c r="L71" s="26"/>
      <c r="M71" s="26"/>
      <c r="P71" s="6"/>
      <c r="Q71" s="16"/>
      <c r="R71" s="6"/>
      <c r="S71" s="6"/>
      <c r="T71" s="6"/>
      <c r="U71" s="6"/>
      <c r="V71" s="6"/>
      <c r="W71" s="6"/>
      <c r="X71" s="6"/>
      <c r="Y71" s="6"/>
      <c r="Z71" s="6"/>
      <c r="AA71" s="16"/>
      <c r="AB71" s="6"/>
      <c r="AC71" s="6"/>
      <c r="AD71" s="6"/>
      <c r="AE71" s="6"/>
      <c r="AF71" s="6"/>
      <c r="AG71" s="6"/>
      <c r="AH71" s="6"/>
      <c r="AI71" s="6"/>
      <c r="AJ71" s="6"/>
    </row>
    <row r="72" spans="1:36" x14ac:dyDescent="0.2">
      <c r="A72" s="26"/>
      <c r="B72" s="26">
        <v>3</v>
      </c>
      <c r="C72" s="3">
        <v>1</v>
      </c>
      <c r="D72" s="3">
        <v>165</v>
      </c>
      <c r="E72" s="3">
        <f>8/D72*100</f>
        <v>4.8484848484848486</v>
      </c>
      <c r="F72" s="22">
        <f>AVERAGE(D72:D73)</f>
        <v>179.5</v>
      </c>
      <c r="G72" s="3">
        <v>201</v>
      </c>
      <c r="H72" s="3">
        <f>41/G72*100</f>
        <v>20.398009950248756</v>
      </c>
      <c r="I72" s="22">
        <f>AVERAGE(G72:G73)</f>
        <v>199</v>
      </c>
      <c r="J72" s="22">
        <f>I72</f>
        <v>199</v>
      </c>
      <c r="K72" s="22">
        <f>J72/F72</f>
        <v>1.1086350974930361</v>
      </c>
      <c r="L72" s="26"/>
      <c r="M72" s="2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x14ac:dyDescent="0.2">
      <c r="A73" s="26"/>
      <c r="B73" s="26"/>
      <c r="C73" s="3">
        <v>2</v>
      </c>
      <c r="D73" s="3">
        <v>194</v>
      </c>
      <c r="E73" s="3">
        <f>2/D73*100</f>
        <v>1.0309278350515463</v>
      </c>
      <c r="F73" s="22"/>
      <c r="G73" s="3">
        <v>197</v>
      </c>
      <c r="H73" s="3">
        <f>38/G73*100</f>
        <v>19.289340101522843</v>
      </c>
      <c r="I73" s="22"/>
      <c r="J73" s="22"/>
      <c r="K73" s="22"/>
      <c r="L73" s="26"/>
      <c r="M73" s="2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7" spans="1:36" x14ac:dyDescent="0.2">
      <c r="A77" s="1" t="s">
        <v>0</v>
      </c>
      <c r="B77" s="1" t="s">
        <v>1</v>
      </c>
      <c r="C77" s="1" t="s">
        <v>2</v>
      </c>
      <c r="D77" s="1" t="s">
        <v>3</v>
      </c>
      <c r="E77" s="1" t="s">
        <v>4</v>
      </c>
      <c r="F77" s="1" t="s">
        <v>5</v>
      </c>
      <c r="G77" s="1" t="s">
        <v>6</v>
      </c>
      <c r="H77" s="1" t="s">
        <v>7</v>
      </c>
      <c r="I77" s="1" t="s">
        <v>8</v>
      </c>
      <c r="J77" s="1" t="s">
        <v>9</v>
      </c>
      <c r="K77" s="1" t="s">
        <v>10</v>
      </c>
      <c r="L77" s="2" t="s">
        <v>11</v>
      </c>
      <c r="M77" s="2" t="s">
        <v>12</v>
      </c>
    </row>
    <row r="78" spans="1:36" x14ac:dyDescent="0.2">
      <c r="A78" s="26" t="s">
        <v>34</v>
      </c>
      <c r="B78" s="26">
        <v>1</v>
      </c>
      <c r="C78" s="3">
        <v>1</v>
      </c>
      <c r="D78" s="3">
        <v>69</v>
      </c>
      <c r="E78" s="3">
        <f>0/D78*100</f>
        <v>0</v>
      </c>
      <c r="F78" s="22">
        <f>AVERAGE(D78:D79)</f>
        <v>60.5</v>
      </c>
      <c r="G78" s="3">
        <v>54</v>
      </c>
      <c r="H78" s="3">
        <f>10/G78*100</f>
        <v>18.518518518518519</v>
      </c>
      <c r="I78" s="22">
        <f>AVERAGE(G78:G79)</f>
        <v>55</v>
      </c>
      <c r="J78" s="22">
        <f>I78</f>
        <v>55</v>
      </c>
      <c r="K78" s="22">
        <f>J78/F78</f>
        <v>0.90909090909090906</v>
      </c>
      <c r="L78" s="23">
        <f>AVERAGE(K78:K84)</f>
        <v>0.90785740398958215</v>
      </c>
      <c r="M78" s="23">
        <f>STDEV(K78:K84)</f>
        <v>9.0260795179096714E-2</v>
      </c>
    </row>
    <row r="79" spans="1:36" x14ac:dyDescent="0.2">
      <c r="A79" s="26"/>
      <c r="B79" s="26"/>
      <c r="C79" s="3">
        <v>2</v>
      </c>
      <c r="D79" s="3">
        <v>52</v>
      </c>
      <c r="E79" s="3">
        <f>0/D79*100</f>
        <v>0</v>
      </c>
      <c r="F79" s="22"/>
      <c r="G79" s="3">
        <v>56</v>
      </c>
      <c r="H79" s="3">
        <f>5/G79*100</f>
        <v>8.9285714285714288</v>
      </c>
      <c r="I79" s="22"/>
      <c r="J79" s="22"/>
      <c r="K79" s="22"/>
      <c r="L79" s="24"/>
      <c r="M79" s="24"/>
    </row>
    <row r="80" spans="1:36" x14ac:dyDescent="0.2">
      <c r="A80" s="26"/>
      <c r="B80" s="26">
        <v>2</v>
      </c>
      <c r="C80" s="3">
        <v>1</v>
      </c>
      <c r="D80" s="3">
        <v>113</v>
      </c>
      <c r="E80" s="3">
        <f>0/D80*100</f>
        <v>0</v>
      </c>
      <c r="F80" s="22">
        <f>AVERAGE(D80:D81)</f>
        <v>105.5</v>
      </c>
      <c r="G80" s="3">
        <v>94</v>
      </c>
      <c r="H80" s="3">
        <f>3/G80*100</f>
        <v>3.1914893617021276</v>
      </c>
      <c r="I80" s="22">
        <f>AVERAGE(G80:G81)</f>
        <v>102</v>
      </c>
      <c r="J80" s="22">
        <f>I80</f>
        <v>102</v>
      </c>
      <c r="K80" s="22">
        <f>J80/F80</f>
        <v>0.96682464454976302</v>
      </c>
      <c r="L80" s="24"/>
      <c r="M80" s="24"/>
    </row>
    <row r="81" spans="1:13" x14ac:dyDescent="0.2">
      <c r="A81" s="26"/>
      <c r="B81" s="26"/>
      <c r="C81" s="3">
        <v>2</v>
      </c>
      <c r="D81" s="3">
        <v>98</v>
      </c>
      <c r="E81" s="3">
        <f>2/D81*100</f>
        <v>2.0408163265306123</v>
      </c>
      <c r="F81" s="22"/>
      <c r="G81" s="3">
        <v>110</v>
      </c>
      <c r="H81" s="3">
        <f>14/G81*100</f>
        <v>12.727272727272727</v>
      </c>
      <c r="I81" s="22"/>
      <c r="J81" s="22"/>
      <c r="K81" s="22"/>
      <c r="L81" s="24"/>
      <c r="M81" s="24"/>
    </row>
    <row r="82" spans="1:13" x14ac:dyDescent="0.2">
      <c r="A82" s="26"/>
      <c r="B82" s="26">
        <v>3</v>
      </c>
      <c r="C82" s="3">
        <v>1</v>
      </c>
      <c r="D82" s="3">
        <v>115</v>
      </c>
      <c r="E82" s="3">
        <f>0/D82*100</f>
        <v>0</v>
      </c>
      <c r="F82" s="22">
        <f>AVERAGE(D82:D83)</f>
        <v>104.5</v>
      </c>
      <c r="G82" s="18">
        <v>77</v>
      </c>
      <c r="H82" s="3">
        <f>5/G82*100</f>
        <v>6.4935064935064926</v>
      </c>
      <c r="I82" s="22">
        <f>AVERAGE(G82:G83)</f>
        <v>81.5</v>
      </c>
      <c r="J82" s="22">
        <f>I82</f>
        <v>81.5</v>
      </c>
      <c r="K82" s="22">
        <f>J82/F82</f>
        <v>0.77990430622009566</v>
      </c>
      <c r="L82" s="24"/>
      <c r="M82" s="24"/>
    </row>
    <row r="83" spans="1:13" x14ac:dyDescent="0.2">
      <c r="A83" s="26"/>
      <c r="B83" s="26"/>
      <c r="C83" s="3">
        <v>2</v>
      </c>
      <c r="D83" s="3">
        <v>94</v>
      </c>
      <c r="E83" s="3">
        <f>0/D83*100</f>
        <v>0</v>
      </c>
      <c r="F83" s="22"/>
      <c r="G83" s="18">
        <v>86</v>
      </c>
      <c r="H83" s="3">
        <f>12/G83*100</f>
        <v>13.953488372093023</v>
      </c>
      <c r="I83" s="22"/>
      <c r="J83" s="22"/>
      <c r="K83" s="22"/>
      <c r="L83" s="24"/>
      <c r="M83" s="24"/>
    </row>
    <row r="84" spans="1:13" x14ac:dyDescent="0.2">
      <c r="A84" s="26"/>
      <c r="B84" s="26">
        <v>4</v>
      </c>
      <c r="C84" s="3">
        <v>1</v>
      </c>
      <c r="D84" s="3">
        <v>104</v>
      </c>
      <c r="E84" s="3">
        <f>1/D84*100</f>
        <v>0.96153846153846156</v>
      </c>
      <c r="F84" s="22">
        <f>AVERAGE(D84:D85)</f>
        <v>102.5</v>
      </c>
      <c r="G84" s="3">
        <v>90</v>
      </c>
      <c r="H84" s="3">
        <f>7/G84*100</f>
        <v>7.7777777777777777</v>
      </c>
      <c r="I84" s="22">
        <f>AVERAGE(G84:G85)</f>
        <v>100</v>
      </c>
      <c r="J84" s="22">
        <f>I84</f>
        <v>100</v>
      </c>
      <c r="K84" s="22">
        <f>J84/F84</f>
        <v>0.97560975609756095</v>
      </c>
      <c r="L84" s="24"/>
      <c r="M84" s="24"/>
    </row>
    <row r="85" spans="1:13" x14ac:dyDescent="0.2">
      <c r="A85" s="26"/>
      <c r="B85" s="26"/>
      <c r="C85" s="3">
        <v>2</v>
      </c>
      <c r="D85" s="3">
        <v>101</v>
      </c>
      <c r="E85" s="3">
        <f>3/D85*100</f>
        <v>2.9702970297029703</v>
      </c>
      <c r="F85" s="22"/>
      <c r="G85" s="3">
        <v>110</v>
      </c>
      <c r="H85" s="3">
        <f>14/G85*100</f>
        <v>12.727272727272727</v>
      </c>
      <c r="I85" s="22"/>
      <c r="J85" s="22"/>
      <c r="K85" s="22"/>
      <c r="L85" s="25"/>
      <c r="M85" s="25"/>
    </row>
    <row r="89" spans="1:13" x14ac:dyDescent="0.2">
      <c r="A89" s="1" t="s">
        <v>20</v>
      </c>
      <c r="B89" s="1" t="s">
        <v>21</v>
      </c>
      <c r="C89" s="27" t="s">
        <v>50</v>
      </c>
      <c r="D89" s="27"/>
    </row>
    <row r="90" spans="1:13" x14ac:dyDescent="0.2">
      <c r="A90" s="3" t="s">
        <v>61</v>
      </c>
      <c r="B90" s="13">
        <f>TTEST(K2:K9,K32:K39,2,3)</f>
        <v>0.33956614814575153</v>
      </c>
      <c r="C90" s="28" t="s">
        <v>23</v>
      </c>
      <c r="D90" s="29"/>
    </row>
    <row r="91" spans="1:13" x14ac:dyDescent="0.2">
      <c r="A91" s="3" t="s">
        <v>22</v>
      </c>
      <c r="B91" s="13">
        <f>TTEST(K2:K9,K14:K27,2,3)</f>
        <v>6.280581237285672E-2</v>
      </c>
      <c r="C91" s="22" t="s">
        <v>23</v>
      </c>
      <c r="D91" s="22"/>
    </row>
    <row r="92" spans="1:13" x14ac:dyDescent="0.2">
      <c r="A92" s="3" t="s">
        <v>35</v>
      </c>
      <c r="B92" s="13">
        <f>TTEST(K2:K9,K44:K51,2,3)</f>
        <v>0.81258873016077704</v>
      </c>
      <c r="C92" s="22" t="s">
        <v>23</v>
      </c>
      <c r="D92" s="22"/>
    </row>
    <row r="93" spans="1:13" x14ac:dyDescent="0.2">
      <c r="A93" s="3" t="s">
        <v>55</v>
      </c>
      <c r="B93" s="13">
        <f>TTEST(K2:K9,K56:K63,2,3)</f>
        <v>9.3563381943878809E-2</v>
      </c>
      <c r="C93" s="28" t="s">
        <v>23</v>
      </c>
      <c r="D93" s="29"/>
    </row>
    <row r="94" spans="1:13" x14ac:dyDescent="0.2">
      <c r="A94" s="3" t="s">
        <v>36</v>
      </c>
      <c r="B94" s="13">
        <f>TTEST(K2:K9,K68:K73,2,3)</f>
        <v>0.35728451171364362</v>
      </c>
      <c r="C94" s="22" t="s">
        <v>23</v>
      </c>
      <c r="D94" s="22"/>
    </row>
    <row r="95" spans="1:13" x14ac:dyDescent="0.2">
      <c r="A95" s="4" t="s">
        <v>37</v>
      </c>
      <c r="B95" s="13">
        <f>TTEST(K2:K9,K78:K85,2,3)</f>
        <v>8.6568943350407032E-2</v>
      </c>
      <c r="C95" s="22" t="s">
        <v>23</v>
      </c>
      <c r="D95" s="22"/>
    </row>
  </sheetData>
  <mergeCells count="178">
    <mergeCell ref="A56:A63"/>
    <mergeCell ref="B56:B57"/>
    <mergeCell ref="F56:F57"/>
    <mergeCell ref="I56:I57"/>
    <mergeCell ref="J56:J57"/>
    <mergeCell ref="K56:K57"/>
    <mergeCell ref="L56:L63"/>
    <mergeCell ref="M56:M63"/>
    <mergeCell ref="B58:B59"/>
    <mergeCell ref="F58:F59"/>
    <mergeCell ref="I58:I59"/>
    <mergeCell ref="J58:J59"/>
    <mergeCell ref="K58:K59"/>
    <mergeCell ref="B60:B61"/>
    <mergeCell ref="F60:F61"/>
    <mergeCell ref="I60:I61"/>
    <mergeCell ref="J60:J61"/>
    <mergeCell ref="K60:K61"/>
    <mergeCell ref="B62:B63"/>
    <mergeCell ref="F62:F63"/>
    <mergeCell ref="I62:I63"/>
    <mergeCell ref="J62:J63"/>
    <mergeCell ref="K62:K63"/>
    <mergeCell ref="B36:B37"/>
    <mergeCell ref="F36:F37"/>
    <mergeCell ref="I36:I37"/>
    <mergeCell ref="J36:J37"/>
    <mergeCell ref="K36:K37"/>
    <mergeCell ref="A32:A39"/>
    <mergeCell ref="L32:L39"/>
    <mergeCell ref="M32:M39"/>
    <mergeCell ref="B38:B39"/>
    <mergeCell ref="F38:F39"/>
    <mergeCell ref="I38:I39"/>
    <mergeCell ref="J38:J39"/>
    <mergeCell ref="K38:K39"/>
    <mergeCell ref="B32:B33"/>
    <mergeCell ref="F32:F33"/>
    <mergeCell ref="I32:I33"/>
    <mergeCell ref="J32:J33"/>
    <mergeCell ref="K32:K33"/>
    <mergeCell ref="B34:B35"/>
    <mergeCell ref="F34:F35"/>
    <mergeCell ref="I34:I35"/>
    <mergeCell ref="J34:J35"/>
    <mergeCell ref="K34:K35"/>
    <mergeCell ref="K44:K45"/>
    <mergeCell ref="L44:L51"/>
    <mergeCell ref="M44:M51"/>
    <mergeCell ref="B46:B47"/>
    <mergeCell ref="F46:F47"/>
    <mergeCell ref="I46:I47"/>
    <mergeCell ref="J46:J47"/>
    <mergeCell ref="K46:K47"/>
    <mergeCell ref="B48:B49"/>
    <mergeCell ref="F48:F49"/>
    <mergeCell ref="J48:J49"/>
    <mergeCell ref="K48:K49"/>
    <mergeCell ref="B50:B51"/>
    <mergeCell ref="F50:F51"/>
    <mergeCell ref="I50:I51"/>
    <mergeCell ref="J50:J51"/>
    <mergeCell ref="K50:K51"/>
    <mergeCell ref="I48:I49"/>
    <mergeCell ref="J20:J21"/>
    <mergeCell ref="K20:K21"/>
    <mergeCell ref="B24:B25"/>
    <mergeCell ref="F24:F25"/>
    <mergeCell ref="I24:I25"/>
    <mergeCell ref="J26:J27"/>
    <mergeCell ref="I26:I27"/>
    <mergeCell ref="F26:F27"/>
    <mergeCell ref="B26:B27"/>
    <mergeCell ref="A14:A27"/>
    <mergeCell ref="B14:B15"/>
    <mergeCell ref="F14:F15"/>
    <mergeCell ref="I14:I15"/>
    <mergeCell ref="J14:J15"/>
    <mergeCell ref="K14:K15"/>
    <mergeCell ref="J18:J19"/>
    <mergeCell ref="A44:A51"/>
    <mergeCell ref="B44:B45"/>
    <mergeCell ref="F44:F45"/>
    <mergeCell ref="I44:I45"/>
    <mergeCell ref="J44:J45"/>
    <mergeCell ref="B16:B17"/>
    <mergeCell ref="F16:F17"/>
    <mergeCell ref="I16:I17"/>
    <mergeCell ref="J16:J17"/>
    <mergeCell ref="K16:K17"/>
    <mergeCell ref="B18:B19"/>
    <mergeCell ref="F18:F19"/>
    <mergeCell ref="I18:I19"/>
    <mergeCell ref="K18:K19"/>
    <mergeCell ref="B20:B21"/>
    <mergeCell ref="F20:F21"/>
    <mergeCell ref="I20:I21"/>
    <mergeCell ref="A2:A9"/>
    <mergeCell ref="K6:K7"/>
    <mergeCell ref="B8:B9"/>
    <mergeCell ref="F8:F9"/>
    <mergeCell ref="J22:J23"/>
    <mergeCell ref="K22:K23"/>
    <mergeCell ref="K26:K27"/>
    <mergeCell ref="L2:L9"/>
    <mergeCell ref="M2:M9"/>
    <mergeCell ref="B4:B5"/>
    <mergeCell ref="F4:F5"/>
    <mergeCell ref="I4:I5"/>
    <mergeCell ref="J4:J5"/>
    <mergeCell ref="K4:K5"/>
    <mergeCell ref="B6:B7"/>
    <mergeCell ref="F6:F7"/>
    <mergeCell ref="I6:I7"/>
    <mergeCell ref="B2:B3"/>
    <mergeCell ref="F2:F3"/>
    <mergeCell ref="I2:I3"/>
    <mergeCell ref="J2:J3"/>
    <mergeCell ref="K2:K3"/>
    <mergeCell ref="J6:J7"/>
    <mergeCell ref="I8:I9"/>
    <mergeCell ref="J8:J9"/>
    <mergeCell ref="K8:K9"/>
    <mergeCell ref="M68:M73"/>
    <mergeCell ref="B70:B71"/>
    <mergeCell ref="F70:F71"/>
    <mergeCell ref="I70:I71"/>
    <mergeCell ref="J70:J71"/>
    <mergeCell ref="K70:K71"/>
    <mergeCell ref="B72:B73"/>
    <mergeCell ref="F72:F73"/>
    <mergeCell ref="I72:I73"/>
    <mergeCell ref="J72:J73"/>
    <mergeCell ref="K72:K73"/>
    <mergeCell ref="B68:B69"/>
    <mergeCell ref="F68:F69"/>
    <mergeCell ref="I68:I69"/>
    <mergeCell ref="J68:J69"/>
    <mergeCell ref="J24:J25"/>
    <mergeCell ref="K24:K25"/>
    <mergeCell ref="B22:B23"/>
    <mergeCell ref="F22:F23"/>
    <mergeCell ref="I22:I23"/>
    <mergeCell ref="L14:L27"/>
    <mergeCell ref="M14:M27"/>
    <mergeCell ref="A78:A85"/>
    <mergeCell ref="B78:B79"/>
    <mergeCell ref="F78:F79"/>
    <mergeCell ref="I78:I79"/>
    <mergeCell ref="J78:J79"/>
    <mergeCell ref="K78:K79"/>
    <mergeCell ref="K84:K85"/>
    <mergeCell ref="K68:K69"/>
    <mergeCell ref="L68:L73"/>
    <mergeCell ref="A68:A73"/>
    <mergeCell ref="C95:D95"/>
    <mergeCell ref="L78:L85"/>
    <mergeCell ref="M78:M85"/>
    <mergeCell ref="B80:B81"/>
    <mergeCell ref="F80:F81"/>
    <mergeCell ref="I80:I81"/>
    <mergeCell ref="J80:J81"/>
    <mergeCell ref="K80:K81"/>
    <mergeCell ref="B82:B83"/>
    <mergeCell ref="F82:F83"/>
    <mergeCell ref="I82:I83"/>
    <mergeCell ref="J82:J83"/>
    <mergeCell ref="K82:K83"/>
    <mergeCell ref="B84:B85"/>
    <mergeCell ref="F84:F85"/>
    <mergeCell ref="I84:I85"/>
    <mergeCell ref="J84:J85"/>
    <mergeCell ref="C89:D89"/>
    <mergeCell ref="C91:D91"/>
    <mergeCell ref="C92:D92"/>
    <mergeCell ref="C94:D94"/>
    <mergeCell ref="C90:D90"/>
    <mergeCell ref="C93:D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5672-9C22-F141-9FF6-32343B5BDF70}">
  <dimension ref="A1:M132"/>
  <sheetViews>
    <sheetView tabSelected="1" workbookViewId="0">
      <selection activeCell="A2" sqref="A2:A13"/>
    </sheetView>
  </sheetViews>
  <sheetFormatPr baseColWidth="10" defaultRowHeight="16" x14ac:dyDescent="0.2"/>
  <cols>
    <col min="1" max="1" width="29.33203125" bestFit="1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</row>
    <row r="2" spans="1:13" x14ac:dyDescent="0.2">
      <c r="A2" s="26" t="s">
        <v>26</v>
      </c>
      <c r="B2" s="32">
        <v>1</v>
      </c>
      <c r="C2" s="3">
        <v>1</v>
      </c>
      <c r="D2" s="3">
        <v>369</v>
      </c>
      <c r="E2" s="3">
        <f>4/D2*100</f>
        <v>1.084010840108401</v>
      </c>
      <c r="F2" s="22">
        <f>AVERAGE(D2:D3)</f>
        <v>376</v>
      </c>
      <c r="G2" s="3">
        <v>310</v>
      </c>
      <c r="H2" s="3">
        <f>18/G2*100</f>
        <v>5.806451612903226</v>
      </c>
      <c r="I2" s="22">
        <f>AVERAGE(G2:G3)</f>
        <v>327.5</v>
      </c>
      <c r="J2" s="22">
        <f>I2</f>
        <v>327.5</v>
      </c>
      <c r="K2" s="22">
        <f>J2/F2</f>
        <v>0.87101063829787229</v>
      </c>
      <c r="L2" s="26">
        <f>AVERAGE(K2:K13)</f>
        <v>0.9057194260829502</v>
      </c>
      <c r="M2" s="26">
        <f>STDEV(K2:K13)</f>
        <v>7.8674597006553715E-2</v>
      </c>
    </row>
    <row r="3" spans="1:13" x14ac:dyDescent="0.2">
      <c r="A3" s="26"/>
      <c r="B3" s="32"/>
      <c r="C3" s="3">
        <v>2</v>
      </c>
      <c r="D3" s="3">
        <v>383</v>
      </c>
      <c r="E3" s="3">
        <f>11/D3*100</f>
        <v>2.8720626631853787</v>
      </c>
      <c r="F3" s="22"/>
      <c r="G3" s="3">
        <v>345</v>
      </c>
      <c r="H3" s="3">
        <f>20/G3*100</f>
        <v>5.7971014492753623</v>
      </c>
      <c r="I3" s="22"/>
      <c r="J3" s="22"/>
      <c r="K3" s="22"/>
      <c r="L3" s="26"/>
      <c r="M3" s="26"/>
    </row>
    <row r="4" spans="1:13" x14ac:dyDescent="0.2">
      <c r="A4" s="26"/>
      <c r="B4" s="32">
        <v>2</v>
      </c>
      <c r="C4" s="3">
        <v>1</v>
      </c>
      <c r="D4" s="3">
        <v>138</v>
      </c>
      <c r="E4" s="3">
        <f>5/D4*100</f>
        <v>3.6231884057971016</v>
      </c>
      <c r="F4" s="22">
        <f>AVERAGE(D4:D5)</f>
        <v>144.5</v>
      </c>
      <c r="G4" s="3">
        <v>120</v>
      </c>
      <c r="H4" s="3">
        <f>5/G4*100</f>
        <v>4.1666666666666661</v>
      </c>
      <c r="I4" s="22">
        <f>AVERAGE(G4:G5)</f>
        <v>131</v>
      </c>
      <c r="J4" s="22">
        <f>I4</f>
        <v>131</v>
      </c>
      <c r="K4" s="22">
        <f>J4/F4</f>
        <v>0.90657439446366783</v>
      </c>
      <c r="L4" s="26"/>
      <c r="M4" s="26"/>
    </row>
    <row r="5" spans="1:13" x14ac:dyDescent="0.2">
      <c r="A5" s="26"/>
      <c r="B5" s="32"/>
      <c r="C5" s="3">
        <v>2</v>
      </c>
      <c r="D5" s="3">
        <v>151</v>
      </c>
      <c r="E5" s="3">
        <f>3/D5*100</f>
        <v>1.9867549668874174</v>
      </c>
      <c r="F5" s="22"/>
      <c r="G5" s="3">
        <v>142</v>
      </c>
      <c r="H5" s="3">
        <f>5/G5*100</f>
        <v>3.5211267605633805</v>
      </c>
      <c r="I5" s="22"/>
      <c r="J5" s="22"/>
      <c r="K5" s="22"/>
      <c r="L5" s="26"/>
      <c r="M5" s="26"/>
    </row>
    <row r="6" spans="1:13" x14ac:dyDescent="0.2">
      <c r="A6" s="26"/>
      <c r="B6" s="32">
        <v>3</v>
      </c>
      <c r="C6" s="3">
        <v>1</v>
      </c>
      <c r="D6" s="3">
        <v>197</v>
      </c>
      <c r="E6" s="3">
        <f>2/D6*100</f>
        <v>1.015228426395939</v>
      </c>
      <c r="F6" s="22">
        <f>AVERAGE(D6:D7)</f>
        <v>186</v>
      </c>
      <c r="G6" s="3">
        <v>157</v>
      </c>
      <c r="H6" s="3">
        <f>3/G6*100</f>
        <v>1.910828025477707</v>
      </c>
      <c r="I6" s="22">
        <f>AVERAGE(G6:G7)</f>
        <v>173.5</v>
      </c>
      <c r="J6" s="22">
        <f>I6</f>
        <v>173.5</v>
      </c>
      <c r="K6" s="22">
        <f>J6/F6</f>
        <v>0.93279569892473113</v>
      </c>
      <c r="L6" s="26"/>
      <c r="M6" s="26"/>
    </row>
    <row r="7" spans="1:13" x14ac:dyDescent="0.2">
      <c r="A7" s="26"/>
      <c r="B7" s="32"/>
      <c r="C7" s="3">
        <v>2</v>
      </c>
      <c r="D7" s="3">
        <v>175</v>
      </c>
      <c r="E7" s="3">
        <f>11/D7*100</f>
        <v>6.2857142857142865</v>
      </c>
      <c r="F7" s="22"/>
      <c r="G7" s="3">
        <v>190</v>
      </c>
      <c r="H7" s="3">
        <f>9/G7*100</f>
        <v>4.7368421052631584</v>
      </c>
      <c r="I7" s="22"/>
      <c r="J7" s="22"/>
      <c r="K7" s="22"/>
      <c r="L7" s="26"/>
      <c r="M7" s="26"/>
    </row>
    <row r="8" spans="1:13" x14ac:dyDescent="0.2">
      <c r="A8" s="26"/>
      <c r="B8" s="32">
        <v>4</v>
      </c>
      <c r="C8" s="3">
        <v>1</v>
      </c>
      <c r="D8" s="3">
        <v>141</v>
      </c>
      <c r="E8" s="3">
        <f>6/D8*100</f>
        <v>4.2553191489361701</v>
      </c>
      <c r="F8" s="22">
        <f>AVERAGE(D8:D9)</f>
        <v>129.5</v>
      </c>
      <c r="G8" s="3">
        <v>97</v>
      </c>
      <c r="H8" s="3">
        <f>2/G8*100</f>
        <v>2.0618556701030926</v>
      </c>
      <c r="I8" s="22">
        <f>AVERAGE(G8:G9)</f>
        <v>102.5</v>
      </c>
      <c r="J8" s="22">
        <f>I8</f>
        <v>102.5</v>
      </c>
      <c r="K8" s="22">
        <f>J8/F8</f>
        <v>0.79150579150579148</v>
      </c>
      <c r="L8" s="26"/>
      <c r="M8" s="26"/>
    </row>
    <row r="9" spans="1:13" x14ac:dyDescent="0.2">
      <c r="A9" s="26"/>
      <c r="B9" s="32"/>
      <c r="C9" s="3">
        <v>2</v>
      </c>
      <c r="D9" s="3">
        <v>118</v>
      </c>
      <c r="E9" s="3">
        <f>6/D9*100</f>
        <v>5.0847457627118651</v>
      </c>
      <c r="F9" s="22"/>
      <c r="G9" s="3">
        <v>108</v>
      </c>
      <c r="H9" s="3">
        <f>5/G9*100</f>
        <v>4.6296296296296298</v>
      </c>
      <c r="I9" s="22"/>
      <c r="J9" s="22"/>
      <c r="K9" s="22"/>
      <c r="L9" s="26"/>
      <c r="M9" s="26"/>
    </row>
    <row r="10" spans="1:13" x14ac:dyDescent="0.2">
      <c r="A10" s="26"/>
      <c r="B10" s="32">
        <v>5</v>
      </c>
      <c r="C10" s="3">
        <v>1</v>
      </c>
      <c r="D10" s="3">
        <v>322</v>
      </c>
      <c r="E10" s="3">
        <f>5/D10*100</f>
        <v>1.5527950310559007</v>
      </c>
      <c r="F10" s="22">
        <f>AVERAGE(D10:D11)</f>
        <v>321.5</v>
      </c>
      <c r="G10" s="3">
        <v>312</v>
      </c>
      <c r="H10" s="3">
        <f>8/G10*100</f>
        <v>2.5641025641025639</v>
      </c>
      <c r="I10" s="22">
        <f>AVERAGE(G10:G11)</f>
        <v>289.5</v>
      </c>
      <c r="J10" s="22">
        <f>I10</f>
        <v>289.5</v>
      </c>
      <c r="K10" s="22">
        <f>J10/F10</f>
        <v>0.90046656298600314</v>
      </c>
      <c r="L10" s="26"/>
      <c r="M10" s="26"/>
    </row>
    <row r="11" spans="1:13" x14ac:dyDescent="0.2">
      <c r="A11" s="26"/>
      <c r="B11" s="32"/>
      <c r="C11" s="3">
        <v>2</v>
      </c>
      <c r="D11" s="3">
        <v>321</v>
      </c>
      <c r="E11" s="3">
        <f>6/D11*100</f>
        <v>1.8691588785046727</v>
      </c>
      <c r="F11" s="22"/>
      <c r="G11" s="3">
        <v>267</v>
      </c>
      <c r="H11" s="3">
        <f>9/G11*100</f>
        <v>3.3707865168539324</v>
      </c>
      <c r="I11" s="22"/>
      <c r="J11" s="22"/>
      <c r="K11" s="22"/>
      <c r="L11" s="26"/>
      <c r="M11" s="26"/>
    </row>
    <row r="12" spans="1:13" x14ac:dyDescent="0.2">
      <c r="A12" s="26"/>
      <c r="B12" s="32">
        <v>6</v>
      </c>
      <c r="C12" s="3">
        <v>1</v>
      </c>
      <c r="D12" s="3">
        <v>238</v>
      </c>
      <c r="E12" s="3">
        <f>2/D12*100</f>
        <v>0.84033613445378152</v>
      </c>
      <c r="F12" s="22">
        <f>AVERAGE(D12:D13)</f>
        <v>219</v>
      </c>
      <c r="G12" s="3">
        <v>222</v>
      </c>
      <c r="H12" s="3">
        <f>8/G12*100</f>
        <v>3.6036036036036037</v>
      </c>
      <c r="I12" s="22">
        <f>AVERAGE(G12:G13)</f>
        <v>226</v>
      </c>
      <c r="J12" s="22">
        <f>I12</f>
        <v>226</v>
      </c>
      <c r="K12" s="22">
        <f>J12/F12</f>
        <v>1.0319634703196348</v>
      </c>
      <c r="L12" s="26"/>
      <c r="M12" s="26"/>
    </row>
    <row r="13" spans="1:13" x14ac:dyDescent="0.2">
      <c r="A13" s="26"/>
      <c r="B13" s="32"/>
      <c r="C13" s="3">
        <v>2</v>
      </c>
      <c r="D13" s="3">
        <v>200</v>
      </c>
      <c r="E13" s="3">
        <f>5/D13*100</f>
        <v>2.5</v>
      </c>
      <c r="F13" s="22"/>
      <c r="G13" s="3">
        <v>230</v>
      </c>
      <c r="H13" s="3">
        <f>8/G13*100</f>
        <v>3.4782608695652173</v>
      </c>
      <c r="I13" s="22"/>
      <c r="J13" s="22"/>
      <c r="K13" s="22"/>
      <c r="L13" s="26"/>
      <c r="M13" s="26"/>
    </row>
    <row r="17" spans="1:13" x14ac:dyDescent="0.2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2" t="s">
        <v>11</v>
      </c>
      <c r="M17" s="2" t="s">
        <v>12</v>
      </c>
    </row>
    <row r="18" spans="1:13" x14ac:dyDescent="0.2">
      <c r="A18" s="26" t="s">
        <v>27</v>
      </c>
      <c r="B18" s="32">
        <v>1</v>
      </c>
      <c r="C18" s="3">
        <v>1</v>
      </c>
      <c r="D18" s="3">
        <v>137</v>
      </c>
      <c r="E18" s="3">
        <f t="shared" ref="E18:E23" si="0">0/D18*100</f>
        <v>0</v>
      </c>
      <c r="F18" s="22">
        <f>AVERAGE(D18:D19)</f>
        <v>116</v>
      </c>
      <c r="G18" s="3">
        <v>107</v>
      </c>
      <c r="H18" s="3">
        <f>0/G18*100</f>
        <v>0</v>
      </c>
      <c r="I18" s="22">
        <f>AVERAGE(G18:G19)</f>
        <v>95</v>
      </c>
      <c r="J18" s="22">
        <f>I18/10</f>
        <v>9.5</v>
      </c>
      <c r="K18" s="22">
        <f>J18/F18</f>
        <v>8.1896551724137928E-2</v>
      </c>
      <c r="L18" s="26">
        <f>AVERAGE(K18:K31)</f>
        <v>7.7787095534961104E-2</v>
      </c>
      <c r="M18" s="26">
        <f>STDEV(K18:K31)</f>
        <v>2.5245016934982701E-2</v>
      </c>
    </row>
    <row r="19" spans="1:13" x14ac:dyDescent="0.2">
      <c r="A19" s="26"/>
      <c r="B19" s="32"/>
      <c r="C19" s="3">
        <v>2</v>
      </c>
      <c r="D19" s="3">
        <v>95</v>
      </c>
      <c r="E19" s="3">
        <f t="shared" si="0"/>
        <v>0</v>
      </c>
      <c r="F19" s="22"/>
      <c r="G19" s="3">
        <v>83</v>
      </c>
      <c r="H19" s="3">
        <f>0/G19*100</f>
        <v>0</v>
      </c>
      <c r="I19" s="22"/>
      <c r="J19" s="22"/>
      <c r="K19" s="22"/>
      <c r="L19" s="26"/>
      <c r="M19" s="26"/>
    </row>
    <row r="20" spans="1:13" x14ac:dyDescent="0.2">
      <c r="A20" s="26"/>
      <c r="B20" s="32">
        <v>2</v>
      </c>
      <c r="C20" s="3">
        <v>1</v>
      </c>
      <c r="D20" s="3">
        <v>566</v>
      </c>
      <c r="E20" s="3">
        <f t="shared" si="0"/>
        <v>0</v>
      </c>
      <c r="F20" s="22">
        <f>AVERAGE(D20:D21)</f>
        <v>572.5</v>
      </c>
      <c r="G20" s="3">
        <v>304</v>
      </c>
      <c r="H20" s="3">
        <f>23/G20*100</f>
        <v>7.5657894736842106</v>
      </c>
      <c r="I20" s="22">
        <f>AVERAGE(G20:G21)</f>
        <v>334.5</v>
      </c>
      <c r="J20" s="22">
        <f>I20/10</f>
        <v>33.450000000000003</v>
      </c>
      <c r="K20" s="22">
        <f>J20/F20</f>
        <v>5.8427947598253281E-2</v>
      </c>
      <c r="L20" s="26"/>
      <c r="M20" s="26"/>
    </row>
    <row r="21" spans="1:13" x14ac:dyDescent="0.2">
      <c r="A21" s="26"/>
      <c r="B21" s="32"/>
      <c r="C21" s="3">
        <v>2</v>
      </c>
      <c r="D21" s="3">
        <v>579</v>
      </c>
      <c r="E21" s="3">
        <f t="shared" si="0"/>
        <v>0</v>
      </c>
      <c r="F21" s="22"/>
      <c r="G21" s="3">
        <v>365</v>
      </c>
      <c r="H21" s="3">
        <f>18/G21*100</f>
        <v>4.9315068493150687</v>
      </c>
      <c r="I21" s="22"/>
      <c r="J21" s="22"/>
      <c r="K21" s="22"/>
      <c r="L21" s="26"/>
      <c r="M21" s="26"/>
    </row>
    <row r="22" spans="1:13" x14ac:dyDescent="0.2">
      <c r="A22" s="26"/>
      <c r="B22" s="32">
        <v>3</v>
      </c>
      <c r="C22" s="3">
        <v>1</v>
      </c>
      <c r="D22" s="3">
        <v>484</v>
      </c>
      <c r="E22" s="3">
        <f t="shared" si="0"/>
        <v>0</v>
      </c>
      <c r="F22" s="22">
        <f>AVERAGE(D22:D23)</f>
        <v>479.5</v>
      </c>
      <c r="G22" s="3">
        <v>369</v>
      </c>
      <c r="H22" s="3">
        <f>8/G22*100</f>
        <v>2.168021680216802</v>
      </c>
      <c r="I22" s="22">
        <f>AVERAGE(G22:G23)</f>
        <v>414</v>
      </c>
      <c r="J22" s="22">
        <f>I22/10</f>
        <v>41.4</v>
      </c>
      <c r="K22" s="22">
        <f>J22/F22</f>
        <v>8.6339937434827943E-2</v>
      </c>
      <c r="L22" s="26"/>
      <c r="M22" s="26"/>
    </row>
    <row r="23" spans="1:13" x14ac:dyDescent="0.2">
      <c r="A23" s="26"/>
      <c r="B23" s="32"/>
      <c r="C23" s="3">
        <v>2</v>
      </c>
      <c r="D23" s="3">
        <v>475</v>
      </c>
      <c r="E23" s="3">
        <f t="shared" si="0"/>
        <v>0</v>
      </c>
      <c r="F23" s="22"/>
      <c r="G23" s="3">
        <v>459</v>
      </c>
      <c r="H23" s="3">
        <f>13/G23*100</f>
        <v>2.8322440087145968</v>
      </c>
      <c r="I23" s="22"/>
      <c r="J23" s="22"/>
      <c r="K23" s="22"/>
      <c r="L23" s="26"/>
      <c r="M23" s="26"/>
    </row>
    <row r="24" spans="1:13" x14ac:dyDescent="0.2">
      <c r="A24" s="26"/>
      <c r="B24" s="32">
        <v>4</v>
      </c>
      <c r="C24" s="3">
        <v>1</v>
      </c>
      <c r="D24" s="3">
        <v>134</v>
      </c>
      <c r="E24" s="3">
        <f>3/D24*100</f>
        <v>2.2388059701492535</v>
      </c>
      <c r="F24" s="22">
        <f>AVERAGE(D24:D25)</f>
        <v>131</v>
      </c>
      <c r="G24" s="3">
        <v>52</v>
      </c>
      <c r="H24" s="3">
        <f>0/G24*100</f>
        <v>0</v>
      </c>
      <c r="I24" s="22">
        <f>AVERAGE(G24:G25)</f>
        <v>65</v>
      </c>
      <c r="J24" s="22">
        <f>I24/10</f>
        <v>6.5</v>
      </c>
      <c r="K24" s="22">
        <f>J24/F24</f>
        <v>4.9618320610687022E-2</v>
      </c>
      <c r="L24" s="26"/>
      <c r="M24" s="26"/>
    </row>
    <row r="25" spans="1:13" x14ac:dyDescent="0.2">
      <c r="A25" s="26"/>
      <c r="B25" s="32"/>
      <c r="C25" s="3">
        <v>2</v>
      </c>
      <c r="D25" s="3">
        <v>128</v>
      </c>
      <c r="E25" s="3">
        <f>2/D25*100</f>
        <v>1.5625</v>
      </c>
      <c r="F25" s="22"/>
      <c r="G25" s="3">
        <v>78</v>
      </c>
      <c r="H25" s="3">
        <f>3/G25*100</f>
        <v>3.8461538461538463</v>
      </c>
      <c r="I25" s="22"/>
      <c r="J25" s="22"/>
      <c r="K25" s="22"/>
      <c r="L25" s="26"/>
      <c r="M25" s="26"/>
    </row>
    <row r="26" spans="1:13" x14ac:dyDescent="0.2">
      <c r="A26" s="26"/>
      <c r="B26" s="32">
        <v>5</v>
      </c>
      <c r="C26" s="3">
        <v>1</v>
      </c>
      <c r="D26" s="3">
        <v>160</v>
      </c>
      <c r="E26" s="3">
        <f>4/D26*100</f>
        <v>2.5</v>
      </c>
      <c r="F26" s="22">
        <f>AVERAGE(D26:D27)</f>
        <v>169.5</v>
      </c>
      <c r="G26" s="3">
        <v>79</v>
      </c>
      <c r="H26" s="3">
        <f>3/G26*100</f>
        <v>3.79746835443038</v>
      </c>
      <c r="I26" s="22">
        <f>AVERAGE(G26:G27)</f>
        <v>91</v>
      </c>
      <c r="J26" s="22">
        <f>I26/10</f>
        <v>9.1</v>
      </c>
      <c r="K26" s="22">
        <f>J26/F26</f>
        <v>5.3687315634218288E-2</v>
      </c>
      <c r="L26" s="26"/>
      <c r="M26" s="26"/>
    </row>
    <row r="27" spans="1:13" x14ac:dyDescent="0.2">
      <c r="A27" s="26"/>
      <c r="B27" s="32"/>
      <c r="C27" s="3">
        <v>2</v>
      </c>
      <c r="D27" s="3">
        <v>179</v>
      </c>
      <c r="E27" s="3">
        <f>5/D27*100</f>
        <v>2.7932960893854748</v>
      </c>
      <c r="F27" s="22"/>
      <c r="G27" s="3">
        <v>103</v>
      </c>
      <c r="H27" s="3">
        <f>8/G27*100</f>
        <v>7.7669902912621351</v>
      </c>
      <c r="I27" s="22"/>
      <c r="J27" s="22"/>
      <c r="K27" s="22"/>
      <c r="L27" s="26"/>
      <c r="M27" s="26"/>
    </row>
    <row r="28" spans="1:13" x14ac:dyDescent="0.2">
      <c r="A28" s="26"/>
      <c r="B28" s="32">
        <v>6</v>
      </c>
      <c r="C28" s="3">
        <v>1</v>
      </c>
      <c r="D28" s="3">
        <v>102</v>
      </c>
      <c r="E28" s="3">
        <v>0</v>
      </c>
      <c r="F28" s="22">
        <f>AVERAGE(D28:D29)</f>
        <v>104.5</v>
      </c>
      <c r="G28" s="3">
        <v>82</v>
      </c>
      <c r="H28" s="3">
        <f>1/G28*100</f>
        <v>1.2195121951219512</v>
      </c>
      <c r="I28" s="22">
        <f>AVERAGE(G28:G29)</f>
        <v>100.5</v>
      </c>
      <c r="J28" s="22">
        <f>I28/10</f>
        <v>10.050000000000001</v>
      </c>
      <c r="K28" s="22">
        <f>J28/F28</f>
        <v>9.6172248803827756E-2</v>
      </c>
      <c r="L28" s="26"/>
      <c r="M28" s="26"/>
    </row>
    <row r="29" spans="1:13" x14ac:dyDescent="0.2">
      <c r="A29" s="26"/>
      <c r="B29" s="32"/>
      <c r="C29" s="3">
        <v>2</v>
      </c>
      <c r="D29" s="3">
        <v>107</v>
      </c>
      <c r="E29" s="3">
        <v>0</v>
      </c>
      <c r="F29" s="22"/>
      <c r="G29" s="3">
        <v>119</v>
      </c>
      <c r="H29" s="3">
        <f>1/G29*100</f>
        <v>0.84033613445378152</v>
      </c>
      <c r="I29" s="22"/>
      <c r="J29" s="22"/>
      <c r="K29" s="22"/>
      <c r="L29" s="26"/>
      <c r="M29" s="26"/>
    </row>
    <row r="30" spans="1:13" x14ac:dyDescent="0.2">
      <c r="A30" s="26"/>
      <c r="B30" s="32">
        <v>7</v>
      </c>
      <c r="C30" s="3">
        <v>1</v>
      </c>
      <c r="D30" s="3">
        <v>40</v>
      </c>
      <c r="E30" s="3">
        <f>7/D30*100</f>
        <v>17.5</v>
      </c>
      <c r="F30" s="22">
        <f>AVERAGE(D30:D31)</f>
        <v>49</v>
      </c>
      <c r="G30" s="3">
        <v>61</v>
      </c>
      <c r="H30" s="3">
        <v>0</v>
      </c>
      <c r="I30" s="22">
        <f>AVERAGE(G30:G31)</f>
        <v>58</v>
      </c>
      <c r="J30" s="22">
        <f>I30/10</f>
        <v>5.8</v>
      </c>
      <c r="K30" s="22">
        <f>J30/F30</f>
        <v>0.1183673469387755</v>
      </c>
      <c r="L30" s="26"/>
      <c r="M30" s="26"/>
    </row>
    <row r="31" spans="1:13" x14ac:dyDescent="0.2">
      <c r="A31" s="26"/>
      <c r="B31" s="32"/>
      <c r="C31" s="3">
        <v>2</v>
      </c>
      <c r="D31" s="3">
        <v>58</v>
      </c>
      <c r="E31" s="3">
        <f>2/D31*100</f>
        <v>3.4482758620689653</v>
      </c>
      <c r="F31" s="22"/>
      <c r="G31" s="3">
        <v>55</v>
      </c>
      <c r="H31" s="3">
        <f>1/G31*100</f>
        <v>1.8181818181818181</v>
      </c>
      <c r="I31" s="22"/>
      <c r="J31" s="22"/>
      <c r="K31" s="22"/>
      <c r="L31" s="26"/>
      <c r="M31" s="26"/>
    </row>
    <row r="32" spans="1:13" x14ac:dyDescent="0.2">
      <c r="A32" s="20"/>
      <c r="B32" s="21"/>
      <c r="C32" s="6"/>
      <c r="D32" s="6"/>
      <c r="E32" s="6"/>
      <c r="F32" s="14"/>
      <c r="G32" s="6"/>
      <c r="H32" s="6"/>
      <c r="I32" s="14"/>
      <c r="J32" s="14"/>
      <c r="K32" s="14"/>
      <c r="L32" s="20"/>
      <c r="M32" s="20"/>
    </row>
    <row r="33" spans="1:13" x14ac:dyDescent="0.2">
      <c r="A33" s="20"/>
      <c r="B33" s="21"/>
      <c r="C33" s="6"/>
      <c r="D33" s="6"/>
      <c r="E33" s="6"/>
      <c r="F33" s="14"/>
      <c r="G33" s="6"/>
      <c r="H33" s="6"/>
      <c r="I33" s="14"/>
      <c r="J33" s="14"/>
      <c r="K33" s="14"/>
      <c r="L33" s="20"/>
      <c r="M33" s="20"/>
    </row>
    <row r="35" spans="1:13" x14ac:dyDescent="0.2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  <c r="G35" s="1" t="s">
        <v>6</v>
      </c>
      <c r="H35" s="1" t="s">
        <v>7</v>
      </c>
      <c r="I35" s="1" t="s">
        <v>8</v>
      </c>
      <c r="J35" s="1" t="s">
        <v>9</v>
      </c>
      <c r="K35" s="1" t="s">
        <v>10</v>
      </c>
      <c r="L35" s="2" t="s">
        <v>11</v>
      </c>
      <c r="M35" s="2" t="s">
        <v>12</v>
      </c>
    </row>
    <row r="36" spans="1:13" x14ac:dyDescent="0.2">
      <c r="A36" s="26" t="s">
        <v>62</v>
      </c>
      <c r="B36" s="32">
        <v>1</v>
      </c>
      <c r="C36" s="3">
        <v>1</v>
      </c>
      <c r="D36" s="3">
        <v>208</v>
      </c>
      <c r="E36" s="3">
        <f>4/D36*100</f>
        <v>1.9230769230769231</v>
      </c>
      <c r="F36" s="22">
        <f>AVERAGE(D36:D37)</f>
        <v>204.5</v>
      </c>
      <c r="G36" s="3">
        <v>140</v>
      </c>
      <c r="H36" s="3">
        <f>9/G36*100</f>
        <v>6.4285714285714279</v>
      </c>
      <c r="I36" s="22">
        <f>AVERAGE(G36:G37)</f>
        <v>149</v>
      </c>
      <c r="J36" s="22">
        <f>I36</f>
        <v>149</v>
      </c>
      <c r="K36" s="22">
        <f>J36/F36</f>
        <v>0.72860635696821519</v>
      </c>
      <c r="L36" s="26">
        <f>AVERAGE(K36:K42)</f>
        <v>0.8700739784326178</v>
      </c>
      <c r="M36" s="26">
        <f>STDEV(K36:K42)</f>
        <v>9.8134765152304668E-2</v>
      </c>
    </row>
    <row r="37" spans="1:13" x14ac:dyDescent="0.2">
      <c r="A37" s="26"/>
      <c r="B37" s="32"/>
      <c r="C37" s="3">
        <v>2</v>
      </c>
      <c r="D37" s="3">
        <v>201</v>
      </c>
      <c r="E37" s="3">
        <f>4/D37*100</f>
        <v>1.9900497512437811</v>
      </c>
      <c r="F37" s="22"/>
      <c r="G37" s="3">
        <v>158</v>
      </c>
      <c r="H37" s="3">
        <f>18/G37*100</f>
        <v>11.39240506329114</v>
      </c>
      <c r="I37" s="22"/>
      <c r="J37" s="22"/>
      <c r="K37" s="22"/>
      <c r="L37" s="26"/>
      <c r="M37" s="26"/>
    </row>
    <row r="38" spans="1:13" x14ac:dyDescent="0.2">
      <c r="A38" s="26"/>
      <c r="B38" s="32">
        <v>2</v>
      </c>
      <c r="C38" s="3">
        <v>1</v>
      </c>
      <c r="D38" s="3">
        <v>287</v>
      </c>
      <c r="E38" s="3">
        <f>4/D38*100</f>
        <v>1.3937282229965158</v>
      </c>
      <c r="F38" s="22">
        <f>AVERAGE(D38:D39)</f>
        <v>271.5</v>
      </c>
      <c r="G38" s="3">
        <v>250</v>
      </c>
      <c r="H38" s="3">
        <f>18/G38*100</f>
        <v>7.1999999999999993</v>
      </c>
      <c r="I38" s="22">
        <f>AVERAGE(G38:G39)</f>
        <v>244.5</v>
      </c>
      <c r="J38" s="22">
        <f>I38</f>
        <v>244.5</v>
      </c>
      <c r="K38" s="22">
        <f>J38/F38</f>
        <v>0.90055248618784534</v>
      </c>
      <c r="L38" s="26"/>
      <c r="M38" s="26"/>
    </row>
    <row r="39" spans="1:13" x14ac:dyDescent="0.2">
      <c r="A39" s="26"/>
      <c r="B39" s="32"/>
      <c r="C39" s="3">
        <v>2</v>
      </c>
      <c r="D39" s="3">
        <v>256</v>
      </c>
      <c r="E39" s="3">
        <f>9/D39*100</f>
        <v>3.515625</v>
      </c>
      <c r="F39" s="22"/>
      <c r="G39" s="3">
        <v>239</v>
      </c>
      <c r="H39" s="3">
        <f>18/G39*100</f>
        <v>7.5313807531380759</v>
      </c>
      <c r="I39" s="22"/>
      <c r="J39" s="22"/>
      <c r="K39" s="22"/>
      <c r="L39" s="26"/>
      <c r="M39" s="26"/>
    </row>
    <row r="40" spans="1:13" x14ac:dyDescent="0.2">
      <c r="A40" s="26"/>
      <c r="B40" s="32">
        <v>3</v>
      </c>
      <c r="C40" s="3">
        <v>1</v>
      </c>
      <c r="D40" s="3">
        <v>215</v>
      </c>
      <c r="E40" s="3">
        <f>4/D40*100</f>
        <v>1.8604651162790697</v>
      </c>
      <c r="F40" s="22">
        <f>AVERAGE(D40:D41)</f>
        <v>230</v>
      </c>
      <c r="G40" s="3">
        <v>196</v>
      </c>
      <c r="H40" s="3">
        <f>26/G40*100</f>
        <v>13.26530612244898</v>
      </c>
      <c r="I40" s="22">
        <f>AVERAGE(G40:G41)</f>
        <v>206</v>
      </c>
      <c r="J40" s="22">
        <f>I40</f>
        <v>206</v>
      </c>
      <c r="K40" s="22">
        <f>J40/F40</f>
        <v>0.89565217391304353</v>
      </c>
      <c r="L40" s="26"/>
      <c r="M40" s="26"/>
    </row>
    <row r="41" spans="1:13" x14ac:dyDescent="0.2">
      <c r="A41" s="26"/>
      <c r="B41" s="32"/>
      <c r="C41" s="3">
        <v>2</v>
      </c>
      <c r="D41" s="3">
        <v>245</v>
      </c>
      <c r="E41" s="3">
        <f>9/D41*100</f>
        <v>3.6734693877551026</v>
      </c>
      <c r="F41" s="22"/>
      <c r="G41" s="3">
        <v>216</v>
      </c>
      <c r="H41" s="3">
        <f>22/G41*100</f>
        <v>10.185185185185185</v>
      </c>
      <c r="I41" s="22"/>
      <c r="J41" s="22"/>
      <c r="K41" s="22"/>
      <c r="L41" s="26"/>
      <c r="M41" s="26"/>
    </row>
    <row r="42" spans="1:13" x14ac:dyDescent="0.2">
      <c r="A42" s="26"/>
      <c r="B42" s="32">
        <v>4</v>
      </c>
      <c r="C42" s="3">
        <v>1</v>
      </c>
      <c r="D42" s="3">
        <v>305</v>
      </c>
      <c r="E42" s="3">
        <f>6/D42*100</f>
        <v>1.9672131147540985</v>
      </c>
      <c r="F42" s="22">
        <f>AVERAGE(D42:D43)</f>
        <v>314.5</v>
      </c>
      <c r="G42" s="3">
        <v>287</v>
      </c>
      <c r="H42" s="3">
        <f>21/G42*100</f>
        <v>7.3170731707317067</v>
      </c>
      <c r="I42" s="22">
        <f>AVERAGE(G42:G43)</f>
        <v>300.5</v>
      </c>
      <c r="J42" s="22">
        <f>I42</f>
        <v>300.5</v>
      </c>
      <c r="K42" s="22">
        <f>J42/F42</f>
        <v>0.95548489666136727</v>
      </c>
      <c r="L42" s="26"/>
      <c r="M42" s="26"/>
    </row>
    <row r="43" spans="1:13" x14ac:dyDescent="0.2">
      <c r="A43" s="26"/>
      <c r="B43" s="32"/>
      <c r="C43" s="3">
        <v>2</v>
      </c>
      <c r="D43" s="3">
        <v>324</v>
      </c>
      <c r="E43" s="3">
        <f>4/D43*100</f>
        <v>1.2345679012345678</v>
      </c>
      <c r="F43" s="22"/>
      <c r="G43" s="3">
        <v>314</v>
      </c>
      <c r="H43" s="3">
        <f>25/G43*100</f>
        <v>7.9617834394904454</v>
      </c>
      <c r="I43" s="22"/>
      <c r="J43" s="22"/>
      <c r="K43" s="22"/>
      <c r="L43" s="26"/>
      <c r="M43" s="26"/>
    </row>
    <row r="47" spans="1:13" x14ac:dyDescent="0.2">
      <c r="A47" s="1" t="s">
        <v>0</v>
      </c>
      <c r="B47" s="1" t="s">
        <v>1</v>
      </c>
      <c r="C47" s="1" t="s">
        <v>2</v>
      </c>
      <c r="D47" s="1" t="s">
        <v>3</v>
      </c>
      <c r="E47" s="1" t="s">
        <v>4</v>
      </c>
      <c r="F47" s="1" t="s">
        <v>5</v>
      </c>
      <c r="G47" s="1" t="s">
        <v>6</v>
      </c>
      <c r="H47" s="1" t="s">
        <v>7</v>
      </c>
      <c r="I47" s="1" t="s">
        <v>8</v>
      </c>
      <c r="J47" s="1" t="s">
        <v>9</v>
      </c>
      <c r="K47" s="1" t="s">
        <v>10</v>
      </c>
      <c r="L47" s="2" t="s">
        <v>11</v>
      </c>
      <c r="M47" s="2" t="s">
        <v>12</v>
      </c>
    </row>
    <row r="48" spans="1:13" x14ac:dyDescent="0.2">
      <c r="A48" s="26" t="s">
        <v>38</v>
      </c>
      <c r="B48" s="32">
        <v>1</v>
      </c>
      <c r="C48" s="3">
        <v>1</v>
      </c>
      <c r="D48" s="3">
        <v>157</v>
      </c>
      <c r="E48" s="3">
        <f>5/D48*100</f>
        <v>3.1847133757961785</v>
      </c>
      <c r="F48" s="22">
        <f>AVERAGE(D48:D49)</f>
        <v>126.5</v>
      </c>
      <c r="G48" s="3">
        <v>65</v>
      </c>
      <c r="H48" s="3">
        <f>3/G48*100</f>
        <v>4.6153846153846159</v>
      </c>
      <c r="I48" s="22">
        <f>AVERAGE(G48:G49)</f>
        <v>48.5</v>
      </c>
      <c r="J48" s="22">
        <f>I48</f>
        <v>48.5</v>
      </c>
      <c r="K48" s="22">
        <f>J48/F48</f>
        <v>0.38339920948616601</v>
      </c>
      <c r="L48" s="26">
        <f>AVERAGE(K48:K53)</f>
        <v>0.390957769021333</v>
      </c>
      <c r="M48" s="26">
        <f>STDEV(K48:K53)</f>
        <v>2.8681780531928224E-2</v>
      </c>
    </row>
    <row r="49" spans="1:13" x14ac:dyDescent="0.2">
      <c r="A49" s="26"/>
      <c r="B49" s="32"/>
      <c r="C49" s="3">
        <v>2</v>
      </c>
      <c r="D49" s="3">
        <v>96</v>
      </c>
      <c r="E49" s="3">
        <f>3/D49*100</f>
        <v>3.125</v>
      </c>
      <c r="F49" s="22"/>
      <c r="G49" s="3">
        <v>32</v>
      </c>
      <c r="H49" s="3">
        <f>1/G49*100</f>
        <v>3.125</v>
      </c>
      <c r="I49" s="22"/>
      <c r="J49" s="22"/>
      <c r="K49" s="22"/>
      <c r="L49" s="26"/>
      <c r="M49" s="26"/>
    </row>
    <row r="50" spans="1:13" x14ac:dyDescent="0.2">
      <c r="A50" s="26"/>
      <c r="B50" s="32">
        <v>2</v>
      </c>
      <c r="C50" s="3">
        <v>1</v>
      </c>
      <c r="D50" s="3">
        <v>118</v>
      </c>
      <c r="E50" s="3">
        <f>4/D50*100</f>
        <v>3.3898305084745761</v>
      </c>
      <c r="F50" s="22">
        <f>AVERAGE(D50:D51)</f>
        <v>114.5</v>
      </c>
      <c r="G50" s="3">
        <v>82</v>
      </c>
      <c r="H50" s="3">
        <f>3/G50*100</f>
        <v>3.6585365853658534</v>
      </c>
      <c r="I50" s="22">
        <f>AVERAGE(G50:G51)</f>
        <v>84</v>
      </c>
      <c r="J50" s="22">
        <f>I50/2</f>
        <v>42</v>
      </c>
      <c r="K50" s="22">
        <f>J50/F50</f>
        <v>0.36681222707423583</v>
      </c>
      <c r="L50" s="26"/>
      <c r="M50" s="26"/>
    </row>
    <row r="51" spans="1:13" x14ac:dyDescent="0.2">
      <c r="A51" s="26"/>
      <c r="B51" s="32"/>
      <c r="C51" s="3">
        <v>2</v>
      </c>
      <c r="D51" s="3">
        <v>111</v>
      </c>
      <c r="E51" s="3">
        <f>6/D51*100</f>
        <v>5.4054054054054053</v>
      </c>
      <c r="F51" s="22"/>
      <c r="G51" s="3">
        <v>86</v>
      </c>
      <c r="H51" s="3">
        <f>5/G51*100</f>
        <v>5.8139534883720927</v>
      </c>
      <c r="I51" s="22"/>
      <c r="J51" s="22"/>
      <c r="K51" s="22"/>
      <c r="L51" s="26"/>
      <c r="M51" s="26"/>
    </row>
    <row r="52" spans="1:13" x14ac:dyDescent="0.2">
      <c r="A52" s="26"/>
      <c r="B52" s="32">
        <v>3</v>
      </c>
      <c r="C52" s="3">
        <v>1</v>
      </c>
      <c r="D52" s="3">
        <v>131</v>
      </c>
      <c r="E52" s="3">
        <f>4/D52*100</f>
        <v>3.0534351145038165</v>
      </c>
      <c r="F52" s="22">
        <f>AVERAGE(D52:D53)</f>
        <v>139</v>
      </c>
      <c r="G52" s="3">
        <v>120</v>
      </c>
      <c r="H52" s="3">
        <f>6/G52*100</f>
        <v>5</v>
      </c>
      <c r="I52" s="22">
        <f>AVERAGE(G52:G53)</f>
        <v>117.5</v>
      </c>
      <c r="J52" s="22">
        <f>I52/2</f>
        <v>58.75</v>
      </c>
      <c r="K52" s="22">
        <f>J52/F52</f>
        <v>0.4226618705035971</v>
      </c>
      <c r="L52" s="26"/>
      <c r="M52" s="26"/>
    </row>
    <row r="53" spans="1:13" x14ac:dyDescent="0.2">
      <c r="A53" s="26"/>
      <c r="B53" s="32"/>
      <c r="C53" s="3">
        <v>2</v>
      </c>
      <c r="D53" s="3">
        <v>147</v>
      </c>
      <c r="E53" s="3">
        <f>4/D53*100</f>
        <v>2.7210884353741496</v>
      </c>
      <c r="F53" s="22"/>
      <c r="G53" s="3">
        <v>115</v>
      </c>
      <c r="H53" s="3">
        <f>8/G53*100</f>
        <v>6.9565217391304346</v>
      </c>
      <c r="I53" s="22"/>
      <c r="J53" s="22"/>
      <c r="K53" s="22"/>
      <c r="L53" s="26"/>
      <c r="M53" s="26"/>
    </row>
    <row r="54" spans="1:13" x14ac:dyDescent="0.2">
      <c r="A54" s="20"/>
      <c r="B54" s="21"/>
      <c r="C54" s="6"/>
      <c r="D54" s="6"/>
      <c r="E54" s="6"/>
      <c r="F54" s="14"/>
      <c r="G54" s="6"/>
      <c r="H54" s="6"/>
      <c r="I54" s="14"/>
      <c r="J54" s="14"/>
      <c r="K54" s="14"/>
      <c r="L54" s="20"/>
      <c r="M54" s="20"/>
    </row>
    <row r="55" spans="1:13" x14ac:dyDescent="0.2">
      <c r="A55" s="20"/>
      <c r="B55" s="21"/>
      <c r="C55" s="6"/>
      <c r="D55" s="6"/>
      <c r="E55" s="6"/>
      <c r="F55" s="14"/>
      <c r="G55" s="6"/>
      <c r="H55" s="6"/>
      <c r="I55" s="14"/>
      <c r="J55" s="14"/>
      <c r="K55" s="14"/>
      <c r="L55" s="20"/>
      <c r="M55" s="20"/>
    </row>
    <row r="57" spans="1:13" x14ac:dyDescent="0.2">
      <c r="A57" s="1" t="s">
        <v>0</v>
      </c>
      <c r="B57" s="1" t="s">
        <v>1</v>
      </c>
      <c r="C57" s="1" t="s">
        <v>2</v>
      </c>
      <c r="D57" s="1" t="s">
        <v>3</v>
      </c>
      <c r="E57" s="1" t="s">
        <v>4</v>
      </c>
      <c r="F57" s="1" t="s">
        <v>5</v>
      </c>
      <c r="G57" s="1" t="s">
        <v>6</v>
      </c>
      <c r="H57" s="1" t="s">
        <v>7</v>
      </c>
      <c r="I57" s="1" t="s">
        <v>8</v>
      </c>
      <c r="J57" s="1" t="s">
        <v>9</v>
      </c>
      <c r="K57" s="1" t="s">
        <v>10</v>
      </c>
      <c r="L57" s="2" t="s">
        <v>11</v>
      </c>
      <c r="M57" s="2" t="s">
        <v>12</v>
      </c>
    </row>
    <row r="58" spans="1:13" x14ac:dyDescent="0.2">
      <c r="A58" s="26" t="s">
        <v>54</v>
      </c>
      <c r="B58" s="32">
        <v>1</v>
      </c>
      <c r="C58" s="3">
        <v>1</v>
      </c>
      <c r="D58" s="3">
        <v>126</v>
      </c>
      <c r="E58" s="3">
        <f>0/D58*100</f>
        <v>0</v>
      </c>
      <c r="F58" s="22">
        <f>AVERAGE(D58:D59)</f>
        <v>127.5</v>
      </c>
      <c r="G58" s="3">
        <v>64</v>
      </c>
      <c r="H58" s="3">
        <f>6/G58*100</f>
        <v>9.375</v>
      </c>
      <c r="I58" s="22">
        <f>AVERAGE(G58:G59)</f>
        <v>79</v>
      </c>
      <c r="J58" s="22">
        <f>I58/2</f>
        <v>39.5</v>
      </c>
      <c r="K58" s="22">
        <f>J58/F58</f>
        <v>0.30980392156862746</v>
      </c>
      <c r="L58" s="26">
        <f>AVERAGE(K58:K64)</f>
        <v>0.37942596029818793</v>
      </c>
      <c r="M58" s="26">
        <f>STDEV(K58:K64)</f>
        <v>5.1774323704774756E-2</v>
      </c>
    </row>
    <row r="59" spans="1:13" x14ac:dyDescent="0.2">
      <c r="A59" s="26"/>
      <c r="B59" s="32"/>
      <c r="C59" s="3">
        <v>2</v>
      </c>
      <c r="D59" s="3">
        <v>129</v>
      </c>
      <c r="E59" s="3">
        <f>0/D59*100</f>
        <v>0</v>
      </c>
      <c r="F59" s="22"/>
      <c r="G59" s="3">
        <v>94</v>
      </c>
      <c r="H59" s="3">
        <f>6/G59*100</f>
        <v>6.3829787234042552</v>
      </c>
      <c r="I59" s="22"/>
      <c r="J59" s="22"/>
      <c r="K59" s="22"/>
      <c r="L59" s="26"/>
      <c r="M59" s="26"/>
    </row>
    <row r="60" spans="1:13" x14ac:dyDescent="0.2">
      <c r="A60" s="26"/>
      <c r="B60" s="32">
        <v>2</v>
      </c>
      <c r="C60" s="3">
        <v>1</v>
      </c>
      <c r="D60" s="3">
        <v>104</v>
      </c>
      <c r="E60" s="3">
        <f>1/D60*100</f>
        <v>0.96153846153846156</v>
      </c>
      <c r="F60" s="22">
        <f>AVERAGE(D60:D61)</f>
        <v>103</v>
      </c>
      <c r="G60" s="3">
        <v>78</v>
      </c>
      <c r="H60" s="3">
        <f>7/G60*100</f>
        <v>8.9743589743589745</v>
      </c>
      <c r="I60" s="22">
        <f>AVERAGE(G60:G61)</f>
        <v>76.5</v>
      </c>
      <c r="J60" s="22">
        <f>I60/2</f>
        <v>38.25</v>
      </c>
      <c r="K60" s="22">
        <f>J60/F60</f>
        <v>0.37135922330097088</v>
      </c>
      <c r="L60" s="26"/>
      <c r="M60" s="26"/>
    </row>
    <row r="61" spans="1:13" x14ac:dyDescent="0.2">
      <c r="A61" s="26"/>
      <c r="B61" s="32"/>
      <c r="C61" s="3">
        <v>2</v>
      </c>
      <c r="D61" s="3">
        <v>102</v>
      </c>
      <c r="E61" s="3">
        <f>0/D61*100</f>
        <v>0</v>
      </c>
      <c r="F61" s="22"/>
      <c r="G61" s="3">
        <v>75</v>
      </c>
      <c r="H61" s="3">
        <f>6/G61*100</f>
        <v>8</v>
      </c>
      <c r="I61" s="22"/>
      <c r="J61" s="22"/>
      <c r="K61" s="22"/>
      <c r="L61" s="26"/>
      <c r="M61" s="26"/>
    </row>
    <row r="62" spans="1:13" x14ac:dyDescent="0.2">
      <c r="A62" s="26"/>
      <c r="B62" s="32">
        <v>3</v>
      </c>
      <c r="C62" s="3">
        <v>1</v>
      </c>
      <c r="D62" s="3">
        <v>94</v>
      </c>
      <c r="E62" s="3">
        <f>1/D62*100</f>
        <v>1.0638297872340425</v>
      </c>
      <c r="F62" s="22">
        <f>AVERAGE(D62:D63)</f>
        <v>101</v>
      </c>
      <c r="G62" s="3">
        <v>83</v>
      </c>
      <c r="H62" s="3">
        <f>3/G62*100</f>
        <v>3.6144578313253009</v>
      </c>
      <c r="I62" s="22">
        <f>AVERAGE(G62:G63)</f>
        <v>86</v>
      </c>
      <c r="J62" s="22">
        <f>I62/2</f>
        <v>43</v>
      </c>
      <c r="K62" s="22">
        <f>J62/F62</f>
        <v>0.42574257425742573</v>
      </c>
      <c r="L62" s="26"/>
      <c r="M62" s="26"/>
    </row>
    <row r="63" spans="1:13" x14ac:dyDescent="0.2">
      <c r="A63" s="26"/>
      <c r="B63" s="32"/>
      <c r="C63" s="3">
        <v>2</v>
      </c>
      <c r="D63" s="3">
        <v>108</v>
      </c>
      <c r="E63" s="3">
        <f>1/D63*100</f>
        <v>0.92592592592592582</v>
      </c>
      <c r="F63" s="22"/>
      <c r="G63" s="3">
        <v>89</v>
      </c>
      <c r="H63" s="3">
        <f>4/G63*100</f>
        <v>4.4943820224719104</v>
      </c>
      <c r="I63" s="22"/>
      <c r="J63" s="22"/>
      <c r="K63" s="22"/>
      <c r="L63" s="26"/>
      <c r="M63" s="26"/>
    </row>
    <row r="64" spans="1:13" x14ac:dyDescent="0.2">
      <c r="A64" s="26"/>
      <c r="B64" s="32">
        <v>4</v>
      </c>
      <c r="C64" s="3">
        <v>1</v>
      </c>
      <c r="D64" s="3">
        <v>107</v>
      </c>
      <c r="E64" s="3">
        <f>3/D64*100</f>
        <v>2.8037383177570092</v>
      </c>
      <c r="F64" s="22">
        <f>AVERAGE(D64:D65)</f>
        <v>106.5</v>
      </c>
      <c r="G64" s="3">
        <v>89</v>
      </c>
      <c r="H64" s="3">
        <f>0/G64*100</f>
        <v>0</v>
      </c>
      <c r="I64" s="22">
        <f>AVERAGE(G64:G65)</f>
        <v>87.5</v>
      </c>
      <c r="J64" s="22">
        <f>I64/2</f>
        <v>43.75</v>
      </c>
      <c r="K64" s="22">
        <f>J64/F64</f>
        <v>0.41079812206572769</v>
      </c>
      <c r="L64" s="26"/>
      <c r="M64" s="26"/>
    </row>
    <row r="65" spans="1:13" x14ac:dyDescent="0.2">
      <c r="A65" s="26"/>
      <c r="B65" s="32"/>
      <c r="C65" s="3">
        <v>2</v>
      </c>
      <c r="D65" s="3">
        <v>106</v>
      </c>
      <c r="E65" s="3">
        <f>9/D65*100</f>
        <v>8.4905660377358494</v>
      </c>
      <c r="F65" s="22"/>
      <c r="G65" s="3">
        <v>86</v>
      </c>
      <c r="H65" s="3">
        <f>1/G65*100</f>
        <v>1.1627906976744187</v>
      </c>
      <c r="I65" s="22"/>
      <c r="J65" s="22"/>
      <c r="K65" s="22"/>
      <c r="L65" s="26"/>
      <c r="M65" s="26"/>
    </row>
    <row r="66" spans="1:13" x14ac:dyDescent="0.2">
      <c r="A66" s="20"/>
      <c r="B66" s="21"/>
      <c r="C66" s="6"/>
      <c r="D66" s="6"/>
      <c r="E66" s="6"/>
      <c r="F66" s="14"/>
      <c r="G66" s="6"/>
      <c r="H66" s="6"/>
      <c r="I66" s="14"/>
      <c r="J66" s="14"/>
      <c r="K66" s="14"/>
      <c r="L66" s="20"/>
      <c r="M66" s="20"/>
    </row>
    <row r="69" spans="1:13" x14ac:dyDescent="0.2">
      <c r="A69" s="1" t="s">
        <v>0</v>
      </c>
      <c r="B69" s="1" t="s">
        <v>1</v>
      </c>
      <c r="C69" s="1" t="s">
        <v>2</v>
      </c>
      <c r="D69" s="1" t="s">
        <v>3</v>
      </c>
      <c r="E69" s="1" t="s">
        <v>4</v>
      </c>
      <c r="F69" s="1" t="s">
        <v>5</v>
      </c>
      <c r="G69" s="1" t="s">
        <v>6</v>
      </c>
      <c r="H69" s="1" t="s">
        <v>7</v>
      </c>
      <c r="I69" s="1" t="s">
        <v>8</v>
      </c>
      <c r="J69" s="1" t="s">
        <v>9</v>
      </c>
      <c r="K69" s="1" t="s">
        <v>10</v>
      </c>
      <c r="L69" s="2" t="s">
        <v>11</v>
      </c>
      <c r="M69" s="2" t="s">
        <v>12</v>
      </c>
    </row>
    <row r="70" spans="1:13" x14ac:dyDescent="0.2">
      <c r="A70" s="26" t="s">
        <v>39</v>
      </c>
      <c r="B70" s="32">
        <v>1</v>
      </c>
      <c r="C70" s="3">
        <v>1</v>
      </c>
      <c r="D70" s="3">
        <v>395</v>
      </c>
      <c r="E70" s="3">
        <f>0/D70*100</f>
        <v>0</v>
      </c>
      <c r="F70" s="22">
        <f>AVERAGE(D70:D71)</f>
        <v>381.5</v>
      </c>
      <c r="G70" s="3">
        <v>98</v>
      </c>
      <c r="H70" s="3">
        <f>6/G70*100</f>
        <v>6.1224489795918364</v>
      </c>
      <c r="I70" s="22">
        <f>AVERAGE(G70:G71)</f>
        <v>112</v>
      </c>
      <c r="J70" s="22">
        <f>I70</f>
        <v>112</v>
      </c>
      <c r="K70" s="22">
        <f>J70/F70</f>
        <v>0.29357798165137616</v>
      </c>
      <c r="L70" s="26">
        <f>AVERAGE(K70:K76)</f>
        <v>0.25162447484281519</v>
      </c>
      <c r="M70" s="26">
        <f>STDEV(K70:K76)</f>
        <v>5.3193421849310904E-2</v>
      </c>
    </row>
    <row r="71" spans="1:13" x14ac:dyDescent="0.2">
      <c r="A71" s="26"/>
      <c r="B71" s="32"/>
      <c r="C71" s="3">
        <v>2</v>
      </c>
      <c r="D71" s="3">
        <v>368</v>
      </c>
      <c r="E71" s="3">
        <f>0/D71*100</f>
        <v>0</v>
      </c>
      <c r="F71" s="22"/>
      <c r="G71" s="3">
        <v>126</v>
      </c>
      <c r="H71" s="3">
        <f>6/G71*100</f>
        <v>4.7619047619047619</v>
      </c>
      <c r="I71" s="22"/>
      <c r="J71" s="22"/>
      <c r="K71" s="22"/>
      <c r="L71" s="26"/>
      <c r="M71" s="26"/>
    </row>
    <row r="72" spans="1:13" x14ac:dyDescent="0.2">
      <c r="A72" s="26"/>
      <c r="B72" s="32">
        <v>2</v>
      </c>
      <c r="C72" s="3">
        <v>1</v>
      </c>
      <c r="D72" s="3">
        <v>210</v>
      </c>
      <c r="E72" s="3">
        <f>1/D72*100</f>
        <v>0.47619047619047622</v>
      </c>
      <c r="F72" s="22">
        <f>AVERAGE(D72:D73)</f>
        <v>219</v>
      </c>
      <c r="G72" s="3">
        <v>47</v>
      </c>
      <c r="H72" s="3">
        <f>7/G72*100</f>
        <v>14.893617021276595</v>
      </c>
      <c r="I72" s="22">
        <f>AVERAGE(G72:G73)</f>
        <v>46</v>
      </c>
      <c r="J72" s="22">
        <f>I72</f>
        <v>46</v>
      </c>
      <c r="K72" s="22">
        <f>J72/F72</f>
        <v>0.21004566210045661</v>
      </c>
      <c r="L72" s="26"/>
      <c r="M72" s="26"/>
    </row>
    <row r="73" spans="1:13" x14ac:dyDescent="0.2">
      <c r="A73" s="26"/>
      <c r="B73" s="32"/>
      <c r="C73" s="3">
        <v>2</v>
      </c>
      <c r="D73" s="3">
        <v>228</v>
      </c>
      <c r="E73" s="3">
        <f>0/D73*100</f>
        <v>0</v>
      </c>
      <c r="F73" s="22"/>
      <c r="G73" s="3">
        <v>45</v>
      </c>
      <c r="H73" s="3">
        <f>6/G73*100</f>
        <v>13.333333333333334</v>
      </c>
      <c r="I73" s="22"/>
      <c r="J73" s="22"/>
      <c r="K73" s="22"/>
      <c r="L73" s="26"/>
      <c r="M73" s="26"/>
    </row>
    <row r="74" spans="1:13" x14ac:dyDescent="0.2">
      <c r="A74" s="26"/>
      <c r="B74" s="32">
        <v>3</v>
      </c>
      <c r="C74" s="3">
        <v>1</v>
      </c>
      <c r="D74" s="3">
        <v>113</v>
      </c>
      <c r="E74" s="3">
        <f>1/D74*100</f>
        <v>0.88495575221238942</v>
      </c>
      <c r="F74" s="22">
        <f>AVERAGE(D74:D75)</f>
        <v>104.5</v>
      </c>
      <c r="G74" s="3">
        <v>36</v>
      </c>
      <c r="H74" s="3">
        <f>3/G74*100</f>
        <v>8.3333333333333321</v>
      </c>
      <c r="I74" s="22">
        <f>AVERAGE(G74:G75)</f>
        <v>31.5</v>
      </c>
      <c r="J74" s="22">
        <f>I74</f>
        <v>31.5</v>
      </c>
      <c r="K74" s="22">
        <f>J74/F74</f>
        <v>0.30143540669856461</v>
      </c>
      <c r="L74" s="26"/>
      <c r="M74" s="26"/>
    </row>
    <row r="75" spans="1:13" x14ac:dyDescent="0.2">
      <c r="A75" s="26"/>
      <c r="B75" s="32"/>
      <c r="C75" s="3">
        <v>2</v>
      </c>
      <c r="D75" s="3">
        <v>96</v>
      </c>
      <c r="E75" s="3">
        <f>1/D75*100</f>
        <v>1.0416666666666665</v>
      </c>
      <c r="F75" s="22"/>
      <c r="G75" s="3">
        <v>27</v>
      </c>
      <c r="H75" s="3">
        <f>4/G75*100</f>
        <v>14.814814814814813</v>
      </c>
      <c r="I75" s="22"/>
      <c r="J75" s="22"/>
      <c r="K75" s="22"/>
      <c r="L75" s="26"/>
      <c r="M75" s="26"/>
    </row>
    <row r="76" spans="1:13" x14ac:dyDescent="0.2">
      <c r="A76" s="26"/>
      <c r="B76" s="32">
        <v>4</v>
      </c>
      <c r="C76" s="3">
        <v>1</v>
      </c>
      <c r="D76" s="3">
        <v>66</v>
      </c>
      <c r="E76" s="3">
        <f>3/D76*100</f>
        <v>4.5454545454545459</v>
      </c>
      <c r="F76" s="22">
        <f>AVERAGE(D76:D77)</f>
        <v>69.5</v>
      </c>
      <c r="G76" s="3">
        <v>11</v>
      </c>
      <c r="H76" s="3">
        <f>0/G76*100</f>
        <v>0</v>
      </c>
      <c r="I76" s="22">
        <f>AVERAGE(G76:G77)</f>
        <v>14</v>
      </c>
      <c r="J76" s="22">
        <f>I76</f>
        <v>14</v>
      </c>
      <c r="K76" s="22">
        <f>J76/F76</f>
        <v>0.20143884892086331</v>
      </c>
      <c r="L76" s="26"/>
      <c r="M76" s="26"/>
    </row>
    <row r="77" spans="1:13" x14ac:dyDescent="0.2">
      <c r="A77" s="26"/>
      <c r="B77" s="32"/>
      <c r="C77" s="3">
        <v>2</v>
      </c>
      <c r="D77" s="3">
        <v>73</v>
      </c>
      <c r="E77" s="3">
        <f>9/D77*100</f>
        <v>12.328767123287671</v>
      </c>
      <c r="F77" s="22"/>
      <c r="G77" s="3">
        <v>17</v>
      </c>
      <c r="H77" s="3">
        <f>1/G77*100</f>
        <v>5.8823529411764701</v>
      </c>
      <c r="I77" s="22"/>
      <c r="J77" s="22"/>
      <c r="K77" s="22"/>
      <c r="L77" s="26"/>
      <c r="M77" s="26"/>
    </row>
    <row r="81" spans="1:13" x14ac:dyDescent="0.2">
      <c r="A81" s="1" t="s">
        <v>0</v>
      </c>
      <c r="B81" s="1" t="s">
        <v>1</v>
      </c>
      <c r="C81" s="1" t="s">
        <v>2</v>
      </c>
      <c r="D81" s="1" t="s">
        <v>3</v>
      </c>
      <c r="E81" s="1" t="s">
        <v>4</v>
      </c>
      <c r="F81" s="1" t="s">
        <v>5</v>
      </c>
      <c r="G81" s="1" t="s">
        <v>6</v>
      </c>
      <c r="H81" s="1" t="s">
        <v>7</v>
      </c>
      <c r="I81" s="1" t="s">
        <v>8</v>
      </c>
      <c r="J81" s="1" t="s">
        <v>9</v>
      </c>
      <c r="K81" s="1" t="s">
        <v>10</v>
      </c>
      <c r="L81" s="2" t="s">
        <v>11</v>
      </c>
      <c r="M81" s="2" t="s">
        <v>12</v>
      </c>
    </row>
    <row r="82" spans="1:13" x14ac:dyDescent="0.2">
      <c r="A82" s="26" t="s">
        <v>40</v>
      </c>
      <c r="B82" s="32">
        <v>1</v>
      </c>
      <c r="C82" s="3">
        <v>1</v>
      </c>
      <c r="D82" s="3">
        <v>153</v>
      </c>
      <c r="E82" s="3">
        <f>5/D82*100</f>
        <v>3.2679738562091507</v>
      </c>
      <c r="F82" s="22">
        <f>AVERAGE(D82:D83)</f>
        <v>167.5</v>
      </c>
      <c r="G82" s="3">
        <v>74</v>
      </c>
      <c r="H82" s="3">
        <f>4/G82*100</f>
        <v>5.4054054054054053</v>
      </c>
      <c r="I82" s="22">
        <f>AVERAGE(G82:G83)</f>
        <v>66.5</v>
      </c>
      <c r="J82" s="22">
        <f>I82</f>
        <v>66.5</v>
      </c>
      <c r="K82" s="22">
        <f>J82/F82</f>
        <v>0.39701492537313432</v>
      </c>
      <c r="L82" s="26">
        <f>AVERAGE(K82:K88)</f>
        <v>0.39918532466026774</v>
      </c>
      <c r="M82" s="26">
        <f>STDEV(K82:K88)</f>
        <v>7.2138234761091824E-2</v>
      </c>
    </row>
    <row r="83" spans="1:13" x14ac:dyDescent="0.2">
      <c r="A83" s="26"/>
      <c r="B83" s="32"/>
      <c r="C83" s="3">
        <v>2</v>
      </c>
      <c r="D83" s="3">
        <v>182</v>
      </c>
      <c r="E83" s="3">
        <f>1/D83*100</f>
        <v>0.5494505494505495</v>
      </c>
      <c r="F83" s="22"/>
      <c r="G83" s="3">
        <v>59</v>
      </c>
      <c r="H83" s="3">
        <f>0/G83*100</f>
        <v>0</v>
      </c>
      <c r="I83" s="22"/>
      <c r="J83" s="22"/>
      <c r="K83" s="22"/>
      <c r="L83" s="26"/>
      <c r="M83" s="26"/>
    </row>
    <row r="84" spans="1:13" x14ac:dyDescent="0.2">
      <c r="A84" s="26"/>
      <c r="B84" s="32">
        <v>2</v>
      </c>
      <c r="C84" s="3">
        <v>1</v>
      </c>
      <c r="D84" s="3">
        <v>138</v>
      </c>
      <c r="E84" s="3">
        <f>4/D84*100</f>
        <v>2.8985507246376812</v>
      </c>
      <c r="F84" s="22">
        <f>AVERAGE(D84:D85)</f>
        <v>118</v>
      </c>
      <c r="G84" s="3">
        <v>56</v>
      </c>
      <c r="H84" s="3">
        <f>1/G84*100</f>
        <v>1.7857142857142856</v>
      </c>
      <c r="I84" s="22">
        <f>AVERAGE(G84:G85)</f>
        <v>52.5</v>
      </c>
      <c r="J84" s="22">
        <f>I84</f>
        <v>52.5</v>
      </c>
      <c r="K84" s="22">
        <f>J84/F84</f>
        <v>0.44491525423728812</v>
      </c>
      <c r="L84" s="26"/>
      <c r="M84" s="26"/>
    </row>
    <row r="85" spans="1:13" x14ac:dyDescent="0.2">
      <c r="A85" s="26"/>
      <c r="B85" s="32"/>
      <c r="C85" s="3">
        <v>2</v>
      </c>
      <c r="D85" s="3">
        <v>98</v>
      </c>
      <c r="E85" s="3">
        <f>4/D85*100</f>
        <v>4.0816326530612246</v>
      </c>
      <c r="F85" s="22"/>
      <c r="G85" s="3">
        <v>49</v>
      </c>
      <c r="H85" s="3">
        <f>4/G85*100</f>
        <v>8.1632653061224492</v>
      </c>
      <c r="I85" s="22"/>
      <c r="J85" s="22"/>
      <c r="K85" s="22"/>
      <c r="L85" s="26"/>
      <c r="M85" s="26"/>
    </row>
    <row r="86" spans="1:13" x14ac:dyDescent="0.2">
      <c r="A86" s="26"/>
      <c r="B86" s="32">
        <v>3</v>
      </c>
      <c r="C86" s="3">
        <v>1</v>
      </c>
      <c r="D86" s="3">
        <v>84</v>
      </c>
      <c r="E86" s="3">
        <f>2/D86*100</f>
        <v>2.3809523809523809</v>
      </c>
      <c r="F86" s="22">
        <f>AVERAGE(D86:D87)</f>
        <v>80.5</v>
      </c>
      <c r="G86" s="3">
        <v>28</v>
      </c>
      <c r="H86" s="3">
        <f>2/G86*100</f>
        <v>7.1428571428571423</v>
      </c>
      <c r="I86" s="22">
        <f>AVERAGE(G86:G87)</f>
        <v>24</v>
      </c>
      <c r="J86" s="22">
        <f>I86</f>
        <v>24</v>
      </c>
      <c r="K86" s="22">
        <f>J86/F86</f>
        <v>0.29813664596273293</v>
      </c>
      <c r="L86" s="26"/>
      <c r="M86" s="26"/>
    </row>
    <row r="87" spans="1:13" x14ac:dyDescent="0.2">
      <c r="A87" s="26"/>
      <c r="B87" s="32"/>
      <c r="C87" s="3">
        <v>2</v>
      </c>
      <c r="D87" s="3">
        <v>77</v>
      </c>
      <c r="E87" s="3">
        <f>4/D87*100</f>
        <v>5.1948051948051948</v>
      </c>
      <c r="F87" s="22"/>
      <c r="G87" s="3">
        <v>20</v>
      </c>
      <c r="H87" s="3">
        <f>1/G87*100</f>
        <v>5</v>
      </c>
      <c r="I87" s="22"/>
      <c r="J87" s="22"/>
      <c r="K87" s="22"/>
      <c r="L87" s="26"/>
      <c r="M87" s="26"/>
    </row>
    <row r="88" spans="1:13" x14ac:dyDescent="0.2">
      <c r="A88" s="26"/>
      <c r="B88" s="32">
        <v>4</v>
      </c>
      <c r="C88" s="3">
        <v>1</v>
      </c>
      <c r="D88" s="3">
        <v>218</v>
      </c>
      <c r="E88" s="3">
        <f>7/D88*100</f>
        <v>3.2110091743119269</v>
      </c>
      <c r="F88" s="22">
        <f>AVERAGE(D88:D89)</f>
        <v>213.5</v>
      </c>
      <c r="G88" s="3">
        <v>102</v>
      </c>
      <c r="H88" s="3">
        <f>4/G88*100</f>
        <v>3.9215686274509802</v>
      </c>
      <c r="I88" s="22">
        <f>AVERAGE(G88:G89)</f>
        <v>97.5</v>
      </c>
      <c r="J88" s="22">
        <f>I88</f>
        <v>97.5</v>
      </c>
      <c r="K88" s="22">
        <f>J88/F88</f>
        <v>0.4566744730679157</v>
      </c>
      <c r="L88" s="26"/>
      <c r="M88" s="26"/>
    </row>
    <row r="89" spans="1:13" x14ac:dyDescent="0.2">
      <c r="A89" s="26"/>
      <c r="B89" s="32"/>
      <c r="C89" s="3">
        <v>2</v>
      </c>
      <c r="D89" s="3">
        <v>209</v>
      </c>
      <c r="E89" s="3">
        <f>4/D89*100</f>
        <v>1.9138755980861244</v>
      </c>
      <c r="F89" s="22"/>
      <c r="G89" s="3">
        <v>93</v>
      </c>
      <c r="H89" s="3">
        <f>6/G89*100</f>
        <v>6.4516129032258061</v>
      </c>
      <c r="I89" s="22"/>
      <c r="J89" s="22"/>
      <c r="K89" s="22"/>
      <c r="L89" s="26"/>
      <c r="M89" s="26"/>
    </row>
    <row r="93" spans="1:13" x14ac:dyDescent="0.2">
      <c r="A93" s="1" t="s">
        <v>0</v>
      </c>
      <c r="B93" s="1" t="s">
        <v>1</v>
      </c>
      <c r="C93" s="1" t="s">
        <v>2</v>
      </c>
      <c r="D93" s="1" t="s">
        <v>3</v>
      </c>
      <c r="E93" s="1" t="s">
        <v>4</v>
      </c>
      <c r="F93" s="1" t="s">
        <v>5</v>
      </c>
      <c r="G93" s="1" t="s">
        <v>6</v>
      </c>
      <c r="H93" s="1" t="s">
        <v>7</v>
      </c>
      <c r="I93" s="1" t="s">
        <v>8</v>
      </c>
      <c r="J93" s="1" t="s">
        <v>9</v>
      </c>
      <c r="K93" s="1" t="s">
        <v>10</v>
      </c>
      <c r="L93" s="2" t="s">
        <v>11</v>
      </c>
      <c r="M93" s="2" t="s">
        <v>12</v>
      </c>
    </row>
    <row r="94" spans="1:13" x14ac:dyDescent="0.2">
      <c r="A94" s="26" t="s">
        <v>51</v>
      </c>
      <c r="B94" s="32">
        <v>1</v>
      </c>
      <c r="C94" s="3">
        <v>1</v>
      </c>
      <c r="D94" s="3">
        <v>400</v>
      </c>
      <c r="E94" s="3">
        <f>3/D94*100</f>
        <v>0.75</v>
      </c>
      <c r="F94" s="22">
        <f>AVERAGE(D94:D95)</f>
        <v>399</v>
      </c>
      <c r="G94" s="3">
        <v>310</v>
      </c>
      <c r="H94" s="3">
        <f>4/G94*100</f>
        <v>1.2903225806451613</v>
      </c>
      <c r="I94" s="22">
        <f>AVERAGE(G94:G95)</f>
        <v>290</v>
      </c>
      <c r="J94" s="22">
        <f>I94/10</f>
        <v>29</v>
      </c>
      <c r="K94" s="22">
        <f>J94/F94</f>
        <v>7.2681704260651625E-2</v>
      </c>
      <c r="L94" s="26">
        <f>AVERAGE(K94:K100)</f>
        <v>0.10544614544382347</v>
      </c>
      <c r="M94" s="26">
        <f>STDEV(K94:K100)</f>
        <v>4.801401013270426E-2</v>
      </c>
    </row>
    <row r="95" spans="1:13" x14ac:dyDescent="0.2">
      <c r="A95" s="26"/>
      <c r="B95" s="32"/>
      <c r="C95" s="3">
        <v>2</v>
      </c>
      <c r="D95" s="3">
        <v>398</v>
      </c>
      <c r="E95" s="3">
        <f>0/D95*100</f>
        <v>0</v>
      </c>
      <c r="F95" s="22"/>
      <c r="G95" s="3">
        <v>270</v>
      </c>
      <c r="H95" s="3">
        <f>4/G95*100</f>
        <v>1.4814814814814816</v>
      </c>
      <c r="I95" s="22"/>
      <c r="J95" s="22"/>
      <c r="K95" s="22"/>
      <c r="L95" s="26"/>
      <c r="M95" s="26"/>
    </row>
    <row r="96" spans="1:13" x14ac:dyDescent="0.2">
      <c r="A96" s="26"/>
      <c r="B96" s="32">
        <v>2</v>
      </c>
      <c r="C96" s="3">
        <v>1</v>
      </c>
      <c r="D96" s="3">
        <v>305</v>
      </c>
      <c r="E96" s="3">
        <f>0/D96*100</f>
        <v>0</v>
      </c>
      <c r="F96" s="22">
        <f>AVERAGE(D96:D97)</f>
        <v>297.5</v>
      </c>
      <c r="G96" s="3">
        <v>210</v>
      </c>
      <c r="H96" s="3">
        <f>1/G96*100</f>
        <v>0.47619047619047622</v>
      </c>
      <c r="I96" s="22">
        <f>AVERAGE(G96:G97)</f>
        <v>199</v>
      </c>
      <c r="J96" s="22">
        <f>I96/10</f>
        <v>19.899999999999999</v>
      </c>
      <c r="K96" s="22">
        <f>J96/F96</f>
        <v>6.6890756302521004E-2</v>
      </c>
      <c r="L96" s="26"/>
      <c r="M96" s="26"/>
    </row>
    <row r="97" spans="1:13" x14ac:dyDescent="0.2">
      <c r="A97" s="26"/>
      <c r="B97" s="32"/>
      <c r="C97" s="3">
        <v>2</v>
      </c>
      <c r="D97" s="3">
        <v>290</v>
      </c>
      <c r="E97" s="3">
        <f>0/D97*100</f>
        <v>0</v>
      </c>
      <c r="F97" s="22"/>
      <c r="G97" s="3">
        <v>188</v>
      </c>
      <c r="H97" s="3">
        <f>1/G97*100</f>
        <v>0.53191489361702127</v>
      </c>
      <c r="I97" s="22"/>
      <c r="J97" s="22"/>
      <c r="K97" s="22"/>
      <c r="L97" s="26"/>
      <c r="M97" s="26"/>
    </row>
    <row r="98" spans="1:13" x14ac:dyDescent="0.2">
      <c r="A98" s="26"/>
      <c r="B98" s="32">
        <v>3</v>
      </c>
      <c r="C98" s="3">
        <v>1</v>
      </c>
      <c r="D98" s="3">
        <v>99</v>
      </c>
      <c r="E98" s="3">
        <f>8/D98*100</f>
        <v>8.0808080808080813</v>
      </c>
      <c r="F98" s="22">
        <f>AVERAGE(D98:D99)</f>
        <v>100</v>
      </c>
      <c r="G98" s="3">
        <v>122</v>
      </c>
      <c r="H98" s="3">
        <f>6/G98*100</f>
        <v>4.918032786885246</v>
      </c>
      <c r="I98" s="22">
        <f>AVERAGE(G98:G99)</f>
        <v>111</v>
      </c>
      <c r="J98" s="22">
        <f>I98/10</f>
        <v>11.1</v>
      </c>
      <c r="K98" s="22">
        <f>J98/F98</f>
        <v>0.111</v>
      </c>
      <c r="L98" s="26"/>
      <c r="M98" s="26"/>
    </row>
    <row r="99" spans="1:13" x14ac:dyDescent="0.2">
      <c r="A99" s="26"/>
      <c r="B99" s="32"/>
      <c r="C99" s="3">
        <v>2</v>
      </c>
      <c r="D99" s="3">
        <v>101</v>
      </c>
      <c r="E99" s="3">
        <f>8/D99*100</f>
        <v>7.9207920792079207</v>
      </c>
      <c r="F99" s="22"/>
      <c r="G99" s="3">
        <v>100</v>
      </c>
      <c r="H99" s="3">
        <f>5/G99*100</f>
        <v>5</v>
      </c>
      <c r="I99" s="22"/>
      <c r="J99" s="22"/>
      <c r="K99" s="22"/>
      <c r="L99" s="26"/>
      <c r="M99" s="26"/>
    </row>
    <row r="100" spans="1:13" x14ac:dyDescent="0.2">
      <c r="A100" s="26"/>
      <c r="B100" s="32">
        <v>4</v>
      </c>
      <c r="C100" s="3">
        <v>1</v>
      </c>
      <c r="D100" s="3">
        <v>33</v>
      </c>
      <c r="E100" s="3">
        <f>1/D100*100</f>
        <v>3.0303030303030303</v>
      </c>
      <c r="F100" s="22">
        <f>AVERAGE(D100:D101)</f>
        <v>33</v>
      </c>
      <c r="G100" s="3">
        <v>49</v>
      </c>
      <c r="H100" s="3">
        <f>0/G100*100</f>
        <v>0</v>
      </c>
      <c r="I100" s="22">
        <f>AVERAGE(G100:G101)</f>
        <v>56.5</v>
      </c>
      <c r="J100" s="22">
        <f>I100/10</f>
        <v>5.65</v>
      </c>
      <c r="K100" s="22">
        <f>J100/F100</f>
        <v>0.17121212121212123</v>
      </c>
      <c r="L100" s="26"/>
      <c r="M100" s="26"/>
    </row>
    <row r="101" spans="1:13" x14ac:dyDescent="0.2">
      <c r="A101" s="26"/>
      <c r="B101" s="32"/>
      <c r="C101" s="3">
        <v>2</v>
      </c>
      <c r="D101" s="3">
        <v>33</v>
      </c>
      <c r="E101" s="3">
        <f>2/D101*100</f>
        <v>6.0606060606060606</v>
      </c>
      <c r="F101" s="22"/>
      <c r="G101" s="3">
        <v>64</v>
      </c>
      <c r="H101" s="3">
        <f>2/G101*100</f>
        <v>3.125</v>
      </c>
      <c r="I101" s="22"/>
      <c r="J101" s="22"/>
      <c r="K101" s="22"/>
      <c r="L101" s="26"/>
      <c r="M101" s="26"/>
    </row>
    <row r="105" spans="1:13" x14ac:dyDescent="0.2">
      <c r="A105" s="1" t="s">
        <v>0</v>
      </c>
      <c r="B105" s="1" t="s">
        <v>1</v>
      </c>
      <c r="C105" s="1" t="s">
        <v>2</v>
      </c>
      <c r="D105" s="1" t="s">
        <v>3</v>
      </c>
      <c r="E105" s="1" t="s">
        <v>4</v>
      </c>
      <c r="F105" s="1" t="s">
        <v>5</v>
      </c>
      <c r="G105" s="1" t="s">
        <v>6</v>
      </c>
      <c r="H105" s="1" t="s">
        <v>7</v>
      </c>
      <c r="I105" s="1" t="s">
        <v>8</v>
      </c>
      <c r="J105" s="1" t="s">
        <v>9</v>
      </c>
      <c r="K105" s="1" t="s">
        <v>10</v>
      </c>
      <c r="L105" s="2" t="s">
        <v>11</v>
      </c>
      <c r="M105" s="2" t="s">
        <v>12</v>
      </c>
    </row>
    <row r="106" spans="1:13" x14ac:dyDescent="0.2">
      <c r="A106" s="26" t="s">
        <v>41</v>
      </c>
      <c r="B106" s="32">
        <v>1</v>
      </c>
      <c r="C106" s="3">
        <v>1</v>
      </c>
      <c r="D106" s="3">
        <v>98</v>
      </c>
      <c r="E106" s="3">
        <f>2/D106*100</f>
        <v>2.0408163265306123</v>
      </c>
      <c r="F106" s="22">
        <f>AVERAGE(D106:D107)</f>
        <v>95.5</v>
      </c>
      <c r="G106" s="3">
        <v>29</v>
      </c>
      <c r="H106" s="3">
        <f>0/G106*100</f>
        <v>0</v>
      </c>
      <c r="I106" s="22">
        <f>AVERAGE(G106:G107)</f>
        <v>27</v>
      </c>
      <c r="J106" s="22">
        <f>I106</f>
        <v>27</v>
      </c>
      <c r="K106" s="22">
        <f>J106/F106</f>
        <v>0.28272251308900526</v>
      </c>
      <c r="L106" s="26">
        <f>AVERAGE(K106:K112)</f>
        <v>0.29909256721050603</v>
      </c>
      <c r="M106" s="26">
        <f>STDEV(K106:K112)</f>
        <v>3.0324468912635225E-2</v>
      </c>
    </row>
    <row r="107" spans="1:13" x14ac:dyDescent="0.2">
      <c r="A107" s="26"/>
      <c r="B107" s="32"/>
      <c r="C107" s="3">
        <v>2</v>
      </c>
      <c r="D107" s="3">
        <v>93</v>
      </c>
      <c r="E107" s="3">
        <f>0/D107*100</f>
        <v>0</v>
      </c>
      <c r="F107" s="22"/>
      <c r="G107" s="3">
        <v>25</v>
      </c>
      <c r="H107" s="3">
        <f>0/G107*100</f>
        <v>0</v>
      </c>
      <c r="I107" s="22"/>
      <c r="J107" s="22"/>
      <c r="K107" s="22"/>
      <c r="L107" s="26"/>
      <c r="M107" s="26"/>
    </row>
    <row r="108" spans="1:13" x14ac:dyDescent="0.2">
      <c r="A108" s="26"/>
      <c r="B108" s="32">
        <v>2</v>
      </c>
      <c r="C108" s="3">
        <v>1</v>
      </c>
      <c r="D108" s="3">
        <v>70</v>
      </c>
      <c r="E108" s="3">
        <f>3/D108*100</f>
        <v>4.2857142857142856</v>
      </c>
      <c r="F108" s="22">
        <f>AVERAGE(D108:D109)</f>
        <v>71.5</v>
      </c>
      <c r="G108" s="3">
        <v>27</v>
      </c>
      <c r="H108" s="3">
        <f>0/G108*100</f>
        <v>0</v>
      </c>
      <c r="I108" s="22">
        <f>AVERAGE(G108:G109)</f>
        <v>24</v>
      </c>
      <c r="J108" s="22">
        <f>I108</f>
        <v>24</v>
      </c>
      <c r="K108" s="22">
        <f>J108/F108</f>
        <v>0.33566433566433568</v>
      </c>
      <c r="L108" s="26"/>
      <c r="M108" s="26"/>
    </row>
    <row r="109" spans="1:13" x14ac:dyDescent="0.2">
      <c r="A109" s="26"/>
      <c r="B109" s="32"/>
      <c r="C109" s="3">
        <v>2</v>
      </c>
      <c r="D109" s="3">
        <v>73</v>
      </c>
      <c r="E109" s="3">
        <f>0/D109*100</f>
        <v>0</v>
      </c>
      <c r="F109" s="22"/>
      <c r="G109" s="3">
        <v>21</v>
      </c>
      <c r="H109" s="3">
        <f>0/G109*100</f>
        <v>0</v>
      </c>
      <c r="I109" s="22"/>
      <c r="J109" s="22"/>
      <c r="K109" s="22"/>
      <c r="L109" s="26"/>
      <c r="M109" s="26"/>
    </row>
    <row r="110" spans="1:13" x14ac:dyDescent="0.2">
      <c r="A110" s="26"/>
      <c r="B110" s="32">
        <v>3</v>
      </c>
      <c r="C110" s="3">
        <v>1</v>
      </c>
      <c r="D110" s="3">
        <v>199</v>
      </c>
      <c r="E110" s="3">
        <f>1/D110*100</f>
        <v>0.50251256281407031</v>
      </c>
      <c r="F110" s="22">
        <f>AVERAGE(D110:D111)</f>
        <v>199.5</v>
      </c>
      <c r="G110" s="3">
        <v>64</v>
      </c>
      <c r="H110" s="3">
        <f>3/G110*100</f>
        <v>4.6875</v>
      </c>
      <c r="I110" s="22">
        <f>AVERAGE(G110:G111)</f>
        <v>62</v>
      </c>
      <c r="J110" s="22">
        <f>I110</f>
        <v>62</v>
      </c>
      <c r="K110" s="22">
        <f>J110/F110</f>
        <v>0.31077694235588971</v>
      </c>
      <c r="L110" s="26"/>
      <c r="M110" s="26"/>
    </row>
    <row r="111" spans="1:13" x14ac:dyDescent="0.2">
      <c r="A111" s="26"/>
      <c r="B111" s="32"/>
      <c r="C111" s="3">
        <v>2</v>
      </c>
      <c r="D111" s="3">
        <v>200</v>
      </c>
      <c r="E111" s="3">
        <f>2/D111*100</f>
        <v>1</v>
      </c>
      <c r="F111" s="22"/>
      <c r="G111" s="3">
        <v>60</v>
      </c>
      <c r="H111" s="3">
        <f>6/G111*100</f>
        <v>10</v>
      </c>
      <c r="I111" s="22"/>
      <c r="J111" s="22"/>
      <c r="K111" s="22"/>
      <c r="L111" s="26"/>
      <c r="M111" s="26"/>
    </row>
    <row r="112" spans="1:13" x14ac:dyDescent="0.2">
      <c r="A112" s="26"/>
      <c r="B112" s="32">
        <v>4</v>
      </c>
      <c r="C112" s="3">
        <v>1</v>
      </c>
      <c r="D112" s="3">
        <v>133</v>
      </c>
      <c r="E112" s="3">
        <f>5/D112*100</f>
        <v>3.7593984962406015</v>
      </c>
      <c r="F112" s="22">
        <f>AVERAGE(D112:D113)</f>
        <v>123.5</v>
      </c>
      <c r="G112" s="3">
        <v>35</v>
      </c>
      <c r="H112" s="3">
        <f>4/G112*100</f>
        <v>11.428571428571429</v>
      </c>
      <c r="I112" s="22">
        <f>AVERAGE(G112:G113)</f>
        <v>33</v>
      </c>
      <c r="J112" s="22">
        <f>I112</f>
        <v>33</v>
      </c>
      <c r="K112" s="22">
        <f>J112/F112</f>
        <v>0.26720647773279355</v>
      </c>
      <c r="L112" s="26"/>
      <c r="M112" s="26"/>
    </row>
    <row r="113" spans="1:13" x14ac:dyDescent="0.2">
      <c r="A113" s="26"/>
      <c r="B113" s="32"/>
      <c r="C113" s="3">
        <v>2</v>
      </c>
      <c r="D113" s="3">
        <v>114</v>
      </c>
      <c r="E113" s="3">
        <f>4/D113*100</f>
        <v>3.5087719298245612</v>
      </c>
      <c r="F113" s="22"/>
      <c r="G113" s="3">
        <v>31</v>
      </c>
      <c r="H113" s="3">
        <f>1/G113*100</f>
        <v>3.225806451612903</v>
      </c>
      <c r="I113" s="22"/>
      <c r="J113" s="22"/>
      <c r="K113" s="22"/>
      <c r="L113" s="26"/>
      <c r="M113" s="26"/>
    </row>
    <row r="117" spans="1:13" x14ac:dyDescent="0.2">
      <c r="A117" s="1" t="s">
        <v>20</v>
      </c>
      <c r="B117" s="1" t="s">
        <v>21</v>
      </c>
      <c r="C117" s="27" t="s">
        <v>50</v>
      </c>
      <c r="D117" s="27"/>
    </row>
    <row r="118" spans="1:13" x14ac:dyDescent="0.2">
      <c r="A118" s="3" t="s">
        <v>61</v>
      </c>
      <c r="B118" s="13">
        <f>TTEST(K2:K13,K36:K43,2,3)</f>
        <v>0.56747567383700259</v>
      </c>
      <c r="C118" s="28" t="s">
        <v>23</v>
      </c>
      <c r="D118" s="29"/>
    </row>
    <row r="119" spans="1:13" x14ac:dyDescent="0.2">
      <c r="A119" s="3" t="s">
        <v>22</v>
      </c>
      <c r="B119" s="13">
        <f>TTEST(K2:K13,K18:K31,2,3)</f>
        <v>3.6086278923077103E-7</v>
      </c>
      <c r="C119" s="22" t="s">
        <v>28</v>
      </c>
      <c r="D119" s="22"/>
    </row>
    <row r="120" spans="1:13" x14ac:dyDescent="0.2">
      <c r="A120" s="3" t="s">
        <v>35</v>
      </c>
      <c r="B120" s="13">
        <f>TTEST(K2:K13,K48:K53,2,3)</f>
        <v>2.5547100503152408E-6</v>
      </c>
      <c r="C120" s="22" t="s">
        <v>28</v>
      </c>
      <c r="D120" s="22"/>
    </row>
    <row r="121" spans="1:13" x14ac:dyDescent="0.2">
      <c r="A121" s="3" t="s">
        <v>55</v>
      </c>
      <c r="B121" s="13">
        <f>TTEST(K2:K13,K58:K65,2,3)</f>
        <v>1.3606461737253736E-6</v>
      </c>
      <c r="C121" s="22" t="s">
        <v>28</v>
      </c>
      <c r="D121" s="22"/>
    </row>
    <row r="122" spans="1:13" x14ac:dyDescent="0.2">
      <c r="A122" s="3" t="s">
        <v>36</v>
      </c>
      <c r="B122" s="13">
        <f>TTEST(K2:K13,K70:K77,2,3)</f>
        <v>2.8487998542088563E-7</v>
      </c>
      <c r="C122" s="22" t="s">
        <v>28</v>
      </c>
      <c r="D122" s="22"/>
    </row>
    <row r="123" spans="1:13" x14ac:dyDescent="0.2">
      <c r="A123" s="4" t="s">
        <v>37</v>
      </c>
      <c r="B123" s="13">
        <f>TTEST(K2:K13,K82:K89,2,3)</f>
        <v>1.5578920257169485E-5</v>
      </c>
      <c r="C123" s="22" t="s">
        <v>28</v>
      </c>
      <c r="D123" s="22"/>
    </row>
    <row r="124" spans="1:13" x14ac:dyDescent="0.2">
      <c r="A124" s="3" t="s">
        <v>63</v>
      </c>
      <c r="B124" s="13">
        <f>TTEST(K18:K31,K36:K43,2,3)</f>
        <v>3.5819541913086132E-4</v>
      </c>
      <c r="C124" s="28" t="s">
        <v>49</v>
      </c>
      <c r="D124" s="29"/>
    </row>
    <row r="125" spans="1:13" x14ac:dyDescent="0.2">
      <c r="A125" s="3" t="s">
        <v>42</v>
      </c>
      <c r="B125" s="13">
        <f>TTEST(K18:K31,K48:K53,2,3)</f>
        <v>2.256302922285909E-4</v>
      </c>
      <c r="C125" s="22" t="s">
        <v>49</v>
      </c>
      <c r="D125" s="22"/>
    </row>
    <row r="126" spans="1:13" x14ac:dyDescent="0.2">
      <c r="A126" s="3" t="s">
        <v>56</v>
      </c>
      <c r="B126" s="13">
        <f>TTEST(K18:K31,K58:K65,2,3)</f>
        <v>4.965501375324222E-4</v>
      </c>
      <c r="C126" s="22" t="s">
        <v>49</v>
      </c>
      <c r="D126" s="22"/>
    </row>
    <row r="127" spans="1:13" x14ac:dyDescent="0.2">
      <c r="A127" s="3" t="s">
        <v>43</v>
      </c>
      <c r="B127" s="13">
        <f>TTEST(K18:K31,K70:K77,2,3)</f>
        <v>4.2178252640917846E-3</v>
      </c>
      <c r="C127" s="22" t="s">
        <v>24</v>
      </c>
      <c r="D127" s="22"/>
    </row>
    <row r="128" spans="1:13" x14ac:dyDescent="0.2">
      <c r="A128" s="4" t="s">
        <v>44</v>
      </c>
      <c r="B128" s="13">
        <f>TTEST(K18:K31,K82:K89,2,3)</f>
        <v>1.9398832090461676E-3</v>
      </c>
      <c r="C128" s="22" t="s">
        <v>24</v>
      </c>
      <c r="D128" s="22"/>
    </row>
    <row r="129" spans="1:4" x14ac:dyDescent="0.2">
      <c r="A129" s="4" t="s">
        <v>45</v>
      </c>
      <c r="B129" s="13">
        <f>TTEST(K70:K77,K94:K101,2,3)</f>
        <v>6.6470803176440852E-3</v>
      </c>
      <c r="C129" s="22" t="s">
        <v>24</v>
      </c>
      <c r="D129" s="22"/>
    </row>
    <row r="130" spans="1:4" x14ac:dyDescent="0.2">
      <c r="A130" s="4" t="s">
        <v>46</v>
      </c>
      <c r="B130" s="13">
        <f>TTEST(K18:K31,K94:K101,2,3)</f>
        <v>0.34500541963824832</v>
      </c>
      <c r="C130" s="22" t="s">
        <v>23</v>
      </c>
      <c r="D130" s="22"/>
    </row>
    <row r="131" spans="1:4" x14ac:dyDescent="0.2">
      <c r="A131" s="4" t="s">
        <v>47</v>
      </c>
      <c r="B131" s="13">
        <f>TTEST(K82:K89,K106:K113,2,3)</f>
        <v>6.233311999348963E-2</v>
      </c>
      <c r="C131" s="22" t="s">
        <v>23</v>
      </c>
      <c r="D131" s="22"/>
    </row>
    <row r="132" spans="1:4" x14ac:dyDescent="0.2">
      <c r="A132" s="4" t="s">
        <v>48</v>
      </c>
      <c r="B132" s="13">
        <f>TTEST(K18:K31,K106:K113,2,3)</f>
        <v>3.5504547675132639E-5</v>
      </c>
      <c r="C132" s="22" t="s">
        <v>28</v>
      </c>
      <c r="D132" s="22"/>
    </row>
  </sheetData>
  <mergeCells count="243">
    <mergeCell ref="F10:F11"/>
    <mergeCell ref="I10:I11"/>
    <mergeCell ref="J10:J11"/>
    <mergeCell ref="K10:K11"/>
    <mergeCell ref="B12:B13"/>
    <mergeCell ref="F12:F13"/>
    <mergeCell ref="I12:I13"/>
    <mergeCell ref="J12:J13"/>
    <mergeCell ref="K12:K13"/>
    <mergeCell ref="A2:A13"/>
    <mergeCell ref="B2:B3"/>
    <mergeCell ref="F2:F3"/>
    <mergeCell ref="I2:I3"/>
    <mergeCell ref="J2:J3"/>
    <mergeCell ref="K2:K3"/>
    <mergeCell ref="L2:L13"/>
    <mergeCell ref="M2:M13"/>
    <mergeCell ref="B4:B5"/>
    <mergeCell ref="F4:F5"/>
    <mergeCell ref="I4:I5"/>
    <mergeCell ref="J4:J5"/>
    <mergeCell ref="K4:K5"/>
    <mergeCell ref="B6:B7"/>
    <mergeCell ref="F6:F7"/>
    <mergeCell ref="I6:I7"/>
    <mergeCell ref="J6:J7"/>
    <mergeCell ref="K6:K7"/>
    <mergeCell ref="B8:B9"/>
    <mergeCell ref="F8:F9"/>
    <mergeCell ref="I8:I9"/>
    <mergeCell ref="J8:J9"/>
    <mergeCell ref="K8:K9"/>
    <mergeCell ref="B10:B11"/>
    <mergeCell ref="L18:L31"/>
    <mergeCell ref="M18:M31"/>
    <mergeCell ref="B28:B29"/>
    <mergeCell ref="F28:F29"/>
    <mergeCell ref="I28:I29"/>
    <mergeCell ref="J28:J29"/>
    <mergeCell ref="K28:K29"/>
    <mergeCell ref="B30:B31"/>
    <mergeCell ref="F30:F31"/>
    <mergeCell ref="I30:I31"/>
    <mergeCell ref="J30:J31"/>
    <mergeCell ref="K30:K31"/>
    <mergeCell ref="I24:I25"/>
    <mergeCell ref="J24:J25"/>
    <mergeCell ref="K24:K25"/>
    <mergeCell ref="B26:B27"/>
    <mergeCell ref="F26:F27"/>
    <mergeCell ref="I26:I27"/>
    <mergeCell ref="J26:J27"/>
    <mergeCell ref="K26:K27"/>
    <mergeCell ref="F24:F25"/>
    <mergeCell ref="B18:B19"/>
    <mergeCell ref="F18:F19"/>
    <mergeCell ref="I18:I19"/>
    <mergeCell ref="L48:L53"/>
    <mergeCell ref="M48:M53"/>
    <mergeCell ref="B50:B51"/>
    <mergeCell ref="F50:F51"/>
    <mergeCell ref="I50:I51"/>
    <mergeCell ref="J50:J51"/>
    <mergeCell ref="K50:K51"/>
    <mergeCell ref="B52:B53"/>
    <mergeCell ref="F52:F53"/>
    <mergeCell ref="I52:I53"/>
    <mergeCell ref="B48:B49"/>
    <mergeCell ref="J18:J19"/>
    <mergeCell ref="K18:K19"/>
    <mergeCell ref="A48:A53"/>
    <mergeCell ref="K22:K23"/>
    <mergeCell ref="B20:B21"/>
    <mergeCell ref="F20:F21"/>
    <mergeCell ref="I20:I21"/>
    <mergeCell ref="J20:J21"/>
    <mergeCell ref="K20:K21"/>
    <mergeCell ref="B22:B23"/>
    <mergeCell ref="F22:F23"/>
    <mergeCell ref="I22:I23"/>
    <mergeCell ref="J22:J23"/>
    <mergeCell ref="F48:F49"/>
    <mergeCell ref="I48:I49"/>
    <mergeCell ref="J48:J49"/>
    <mergeCell ref="K48:K49"/>
    <mergeCell ref="J52:J53"/>
    <mergeCell ref="K52:K53"/>
    <mergeCell ref="B24:B25"/>
    <mergeCell ref="A18:A31"/>
    <mergeCell ref="A36:A43"/>
    <mergeCell ref="B36:B37"/>
    <mergeCell ref="F36:F37"/>
    <mergeCell ref="L70:L77"/>
    <mergeCell ref="M70:M77"/>
    <mergeCell ref="B72:B73"/>
    <mergeCell ref="F72:F73"/>
    <mergeCell ref="I72:I73"/>
    <mergeCell ref="J72:J73"/>
    <mergeCell ref="K72:K73"/>
    <mergeCell ref="B74:B75"/>
    <mergeCell ref="F74:F75"/>
    <mergeCell ref="I74:I75"/>
    <mergeCell ref="J74:J75"/>
    <mergeCell ref="K74:K75"/>
    <mergeCell ref="B76:B77"/>
    <mergeCell ref="F76:F77"/>
    <mergeCell ref="I76:I77"/>
    <mergeCell ref="B70:B71"/>
    <mergeCell ref="F70:F71"/>
    <mergeCell ref="I70:I71"/>
    <mergeCell ref="J70:J71"/>
    <mergeCell ref="J76:J77"/>
    <mergeCell ref="K76:K77"/>
    <mergeCell ref="A82:A89"/>
    <mergeCell ref="B82:B83"/>
    <mergeCell ref="F82:F83"/>
    <mergeCell ref="I82:I83"/>
    <mergeCell ref="J82:J83"/>
    <mergeCell ref="K82:K83"/>
    <mergeCell ref="K88:K89"/>
    <mergeCell ref="K70:K71"/>
    <mergeCell ref="A70:A77"/>
    <mergeCell ref="L82:L89"/>
    <mergeCell ref="M82:M89"/>
    <mergeCell ref="B84:B85"/>
    <mergeCell ref="F84:F85"/>
    <mergeCell ref="I84:I85"/>
    <mergeCell ref="J84:J85"/>
    <mergeCell ref="K84:K85"/>
    <mergeCell ref="B86:B87"/>
    <mergeCell ref="F86:F87"/>
    <mergeCell ref="I86:I87"/>
    <mergeCell ref="J86:J87"/>
    <mergeCell ref="K86:K87"/>
    <mergeCell ref="B88:B89"/>
    <mergeCell ref="F88:F89"/>
    <mergeCell ref="I88:I89"/>
    <mergeCell ref="J88:J89"/>
    <mergeCell ref="L94:L101"/>
    <mergeCell ref="M94:M101"/>
    <mergeCell ref="B96:B97"/>
    <mergeCell ref="F96:F97"/>
    <mergeCell ref="I96:I97"/>
    <mergeCell ref="J96:J97"/>
    <mergeCell ref="K96:K97"/>
    <mergeCell ref="B98:B99"/>
    <mergeCell ref="F98:F99"/>
    <mergeCell ref="I98:I99"/>
    <mergeCell ref="J98:J99"/>
    <mergeCell ref="K98:K99"/>
    <mergeCell ref="B100:B101"/>
    <mergeCell ref="F100:F101"/>
    <mergeCell ref="I100:I101"/>
    <mergeCell ref="B94:B95"/>
    <mergeCell ref="F94:F95"/>
    <mergeCell ref="I94:I95"/>
    <mergeCell ref="J94:J95"/>
    <mergeCell ref="J100:J101"/>
    <mergeCell ref="K100:K101"/>
    <mergeCell ref="A106:A113"/>
    <mergeCell ref="B106:B107"/>
    <mergeCell ref="F106:F107"/>
    <mergeCell ref="I106:I107"/>
    <mergeCell ref="J106:J107"/>
    <mergeCell ref="K106:K107"/>
    <mergeCell ref="K112:K113"/>
    <mergeCell ref="K94:K95"/>
    <mergeCell ref="A94:A101"/>
    <mergeCell ref="M106:M113"/>
    <mergeCell ref="B108:B109"/>
    <mergeCell ref="F108:F109"/>
    <mergeCell ref="I108:I109"/>
    <mergeCell ref="J108:J109"/>
    <mergeCell ref="K108:K109"/>
    <mergeCell ref="B110:B111"/>
    <mergeCell ref="F110:F111"/>
    <mergeCell ref="I110:I111"/>
    <mergeCell ref="J110:J111"/>
    <mergeCell ref="K110:K111"/>
    <mergeCell ref="B112:B113"/>
    <mergeCell ref="F112:F113"/>
    <mergeCell ref="I112:I113"/>
    <mergeCell ref="J112:J113"/>
    <mergeCell ref="C130:D130"/>
    <mergeCell ref="C131:D131"/>
    <mergeCell ref="C132:D132"/>
    <mergeCell ref="C123:D123"/>
    <mergeCell ref="C125:D125"/>
    <mergeCell ref="C127:D127"/>
    <mergeCell ref="C128:D128"/>
    <mergeCell ref="C129:D129"/>
    <mergeCell ref="L106:L113"/>
    <mergeCell ref="C117:D117"/>
    <mergeCell ref="C119:D119"/>
    <mergeCell ref="C120:D120"/>
    <mergeCell ref="C122:D122"/>
    <mergeCell ref="C126:D126"/>
    <mergeCell ref="C121:D121"/>
    <mergeCell ref="C118:D118"/>
    <mergeCell ref="C124:D124"/>
    <mergeCell ref="A58:A65"/>
    <mergeCell ref="B58:B59"/>
    <mergeCell ref="F58:F59"/>
    <mergeCell ref="I58:I59"/>
    <mergeCell ref="J58:J59"/>
    <mergeCell ref="K58:K59"/>
    <mergeCell ref="L58:L65"/>
    <mergeCell ref="M58:M65"/>
    <mergeCell ref="B60:B61"/>
    <mergeCell ref="F60:F61"/>
    <mergeCell ref="I60:I61"/>
    <mergeCell ref="J60:J61"/>
    <mergeCell ref="K60:K61"/>
    <mergeCell ref="B62:B63"/>
    <mergeCell ref="F62:F63"/>
    <mergeCell ref="I62:I63"/>
    <mergeCell ref="J62:J63"/>
    <mergeCell ref="K62:K63"/>
    <mergeCell ref="B64:B65"/>
    <mergeCell ref="F64:F65"/>
    <mergeCell ref="I64:I65"/>
    <mergeCell ref="J64:J65"/>
    <mergeCell ref="K64:K65"/>
    <mergeCell ref="I36:I37"/>
    <mergeCell ref="J36:J37"/>
    <mergeCell ref="K36:K37"/>
    <mergeCell ref="L36:L43"/>
    <mergeCell ref="M36:M43"/>
    <mergeCell ref="B38:B39"/>
    <mergeCell ref="F38:F39"/>
    <mergeCell ref="I38:I39"/>
    <mergeCell ref="J38:J39"/>
    <mergeCell ref="K38:K39"/>
    <mergeCell ref="B40:B41"/>
    <mergeCell ref="F40:F41"/>
    <mergeCell ref="I40:I41"/>
    <mergeCell ref="J40:J41"/>
    <mergeCell ref="K40:K41"/>
    <mergeCell ref="B42:B43"/>
    <mergeCell ref="F42:F43"/>
    <mergeCell ref="I42:I43"/>
    <mergeCell ref="J42:J43"/>
    <mergeCell ref="K42:K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Intrachromosomal</vt:lpstr>
      <vt:lpstr>Interchromosomal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2022-10-24T15:24:44Z</dcterms:created>
  <dcterms:modified xsi:type="dcterms:W3CDTF">2023-06-12T02:32:28Z</dcterms:modified>
</cp:coreProperties>
</file>